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ES MOSTARDAS\REVISÃO 01\REDE COLETORA\"/>
    </mc:Choice>
  </mc:AlternateContent>
  <bookViews>
    <workbookView xWindow="0" yWindow="0" windowWidth="20490" windowHeight="7155" tabRatio="549" activeTab="2"/>
  </bookViews>
  <sheets>
    <sheet name="CRONOGRAMA" sheetId="33" r:id="rId1"/>
    <sheet name="FORNECEDORES" sheetId="32" state="hidden" r:id="rId2"/>
    <sheet name="RESUMO" sheetId="19" r:id="rId3"/>
    <sheet name="I - SERVIÇOS INICIAIS" sheetId="21" r:id="rId4"/>
    <sheet name="II - REDE COLETORA" sheetId="20" r:id="rId5"/>
    <sheet name="BDI" sheetId="8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FORNECEDORES!$A$4:$M$403</definedName>
    <definedName name="_xlnm._FilterDatabase" localSheetId="3" hidden="1">'I - SERVIÇOS INICIAIS'!$A$6:$I$19</definedName>
    <definedName name="_xlnm._FilterDatabase" localSheetId="4" hidden="1">'II - REDE COLETORA'!$A$4:$B$65</definedName>
    <definedName name="_xlnm.Print_Area" localSheetId="5">BDI!$A$1:$J$30</definedName>
    <definedName name="_xlnm.Print_Area" localSheetId="0">CRONOGRAMA!$A$1:$AB$25</definedName>
    <definedName name="_xlnm.Print_Area" localSheetId="1">FORNECEDORES!$A$1:$M$403</definedName>
    <definedName name="_xlnm.Print_Area" localSheetId="3">'I - SERVIÇOS INICIAIS'!$A$1:$I$19</definedName>
    <definedName name="_xlnm.Print_Area" localSheetId="4">'II - REDE COLETORA'!$A$1:$I$80</definedName>
    <definedName name="_xlnm.Print_Area" localSheetId="2">RESUMO!$A$1:$F$13</definedName>
    <definedName name="Empresa_fornec">[1]FORNECEDORES!$A$4:$A$668</definedName>
    <definedName name="Fornecedores">[1]FORNECEDORES!$A$4:$D$668</definedName>
    <definedName name="ITENS" localSheetId="1">[2]PUC!$B$9:$E$560</definedName>
    <definedName name="ITENS">[3]PUC!$B$9:$E$560</definedName>
    <definedName name="PASCIM" localSheetId="3">'I - SERVIÇOS INICIAIS'!#REF!</definedName>
    <definedName name="PASCIM" localSheetId="4">'II - REDE COLETORA'!$B$57</definedName>
    <definedName name="_xlnm.Print_Titles" localSheetId="3">'I - SERVIÇOS INICIAIS'!$2:$5</definedName>
    <definedName name="_xlnm.Print_Titles" localSheetId="4">'II - REDE COLETORA'!$2:$5</definedName>
  </definedNames>
  <calcPr calcId="152511"/>
</workbook>
</file>

<file path=xl/calcChain.xml><?xml version="1.0" encoding="utf-8"?>
<calcChain xmlns="http://schemas.openxmlformats.org/spreadsheetml/2006/main">
  <c r="H164" i="32" l="1"/>
  <c r="D164" i="32"/>
  <c r="F62" i="20" l="1"/>
  <c r="F61" i="20"/>
  <c r="F60" i="20"/>
  <c r="F59" i="20"/>
  <c r="F58" i="20"/>
  <c r="F57" i="20"/>
  <c r="F56" i="20"/>
  <c r="F55" i="20"/>
  <c r="E62" i="20"/>
  <c r="E61" i="20"/>
  <c r="E60" i="20"/>
  <c r="E59" i="20"/>
  <c r="E58" i="20"/>
  <c r="E57" i="20"/>
  <c r="E56" i="20"/>
  <c r="E55" i="20"/>
  <c r="F53" i="20"/>
  <c r="F52" i="20"/>
  <c r="F51" i="20"/>
  <c r="F50" i="20"/>
  <c r="E53" i="20"/>
  <c r="E52" i="20"/>
  <c r="E51" i="20"/>
  <c r="E50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E32" i="20"/>
  <c r="F32" i="20"/>
  <c r="F19" i="21"/>
  <c r="F10" i="21"/>
  <c r="F9" i="21"/>
  <c r="E19" i="21"/>
  <c r="E9" i="21"/>
  <c r="E10" i="21"/>
  <c r="C29" i="8" l="1"/>
  <c r="C27" i="8"/>
  <c r="C26" i="8"/>
  <c r="C25" i="8"/>
  <c r="C24" i="8"/>
  <c r="D23" i="8"/>
  <c r="C23" i="8"/>
  <c r="D25" i="8" l="1"/>
  <c r="H67" i="20" l="1"/>
  <c r="G67" i="20"/>
  <c r="I67" i="20" s="1"/>
  <c r="H65" i="20"/>
  <c r="G65" i="20"/>
  <c r="H64" i="20"/>
  <c r="H63" i="20"/>
  <c r="G63" i="20"/>
  <c r="I63" i="20" s="1"/>
  <c r="G62" i="20"/>
  <c r="H62" i="20"/>
  <c r="G61" i="20"/>
  <c r="H61" i="20"/>
  <c r="H60" i="20"/>
  <c r="G60" i="20"/>
  <c r="G59" i="20"/>
  <c r="H59" i="20"/>
  <c r="G58" i="20"/>
  <c r="H57" i="20"/>
  <c r="G57" i="20"/>
  <c r="H56" i="20"/>
  <c r="G56" i="20"/>
  <c r="I61" i="20" l="1"/>
  <c r="I56" i="20"/>
  <c r="I58" i="20"/>
  <c r="I57" i="20"/>
  <c r="H58" i="20"/>
  <c r="I59" i="20"/>
  <c r="I62" i="20"/>
  <c r="I66" i="20"/>
  <c r="H66" i="20" s="1"/>
  <c r="I60" i="20"/>
  <c r="I65" i="20"/>
  <c r="I64" i="20" s="1"/>
  <c r="G55" i="20"/>
  <c r="H55" i="20"/>
  <c r="G53" i="20"/>
  <c r="I53" i="20"/>
  <c r="G52" i="20"/>
  <c r="I52" i="20"/>
  <c r="G51" i="20"/>
  <c r="G50" i="20"/>
  <c r="I50" i="20"/>
  <c r="H48" i="20"/>
  <c r="G48" i="20"/>
  <c r="I48" i="20" s="1"/>
  <c r="H47" i="20"/>
  <c r="G46" i="20"/>
  <c r="H46" i="20"/>
  <c r="G45" i="20"/>
  <c r="H45" i="20"/>
  <c r="G44" i="20"/>
  <c r="H44" i="20"/>
  <c r="H54" i="20" l="1"/>
  <c r="I51" i="20"/>
  <c r="I49" i="20" s="1"/>
  <c r="I55" i="20"/>
  <c r="I54" i="20" s="1"/>
  <c r="H50" i="20"/>
  <c r="H51" i="20"/>
  <c r="H52" i="20"/>
  <c r="H53" i="20"/>
  <c r="I47" i="20"/>
  <c r="I44" i="20"/>
  <c r="I45" i="20"/>
  <c r="I46" i="20"/>
  <c r="G43" i="20"/>
  <c r="H43" i="20"/>
  <c r="G42" i="20"/>
  <c r="H42" i="20"/>
  <c r="G41" i="20"/>
  <c r="H41" i="20"/>
  <c r="G40" i="20"/>
  <c r="H40" i="20"/>
  <c r="G39" i="20"/>
  <c r="H39" i="20"/>
  <c r="G38" i="20"/>
  <c r="H38" i="20"/>
  <c r="G37" i="20"/>
  <c r="H37" i="20"/>
  <c r="G36" i="20"/>
  <c r="H36" i="20"/>
  <c r="G35" i="20"/>
  <c r="H35" i="20"/>
  <c r="G34" i="20"/>
  <c r="H34" i="20"/>
  <c r="G33" i="20"/>
  <c r="H33" i="20"/>
  <c r="I33" i="20" l="1"/>
  <c r="I35" i="20"/>
  <c r="I34" i="20"/>
  <c r="I43" i="20"/>
  <c r="I36" i="20"/>
  <c r="I37" i="20"/>
  <c r="I38" i="20"/>
  <c r="I39" i="20"/>
  <c r="I40" i="20"/>
  <c r="I41" i="20"/>
  <c r="I42" i="20"/>
  <c r="H49" i="20"/>
  <c r="G32" i="20"/>
  <c r="H32" i="20"/>
  <c r="H30" i="20"/>
  <c r="G30" i="20"/>
  <c r="H29" i="20"/>
  <c r="G29" i="20"/>
  <c r="H28" i="20"/>
  <c r="G28" i="20"/>
  <c r="H27" i="20"/>
  <c r="G27" i="20"/>
  <c r="H26" i="20"/>
  <c r="H25" i="20" s="1"/>
  <c r="G26" i="20"/>
  <c r="H24" i="20"/>
  <c r="H23" i="20" s="1"/>
  <c r="G24" i="20"/>
  <c r="I32" i="20" l="1"/>
  <c r="I31" i="20" s="1"/>
  <c r="H31" i="20" s="1"/>
  <c r="I24" i="20"/>
  <c r="I23" i="20" s="1"/>
  <c r="I26" i="20"/>
  <c r="I27" i="20"/>
  <c r="I28" i="20"/>
  <c r="I29" i="20"/>
  <c r="I30" i="20"/>
  <c r="H22" i="20"/>
  <c r="G22" i="20"/>
  <c r="I22" i="20" s="1"/>
  <c r="I25" i="20" l="1"/>
  <c r="I21" i="20"/>
  <c r="H21" i="20"/>
  <c r="H20" i="20"/>
  <c r="G20" i="20"/>
  <c r="H19" i="20"/>
  <c r="G19" i="20"/>
  <c r="H18" i="20"/>
  <c r="H17" i="20" s="1"/>
  <c r="G18" i="20"/>
  <c r="I18" i="20" s="1"/>
  <c r="H16" i="20"/>
  <c r="G16" i="20"/>
  <c r="H15" i="20"/>
  <c r="H14" i="20" s="1"/>
  <c r="G15" i="20"/>
  <c r="H13" i="20"/>
  <c r="G13" i="20"/>
  <c r="H12" i="20"/>
  <c r="G12" i="20"/>
  <c r="H11" i="20"/>
  <c r="H10" i="20" s="1"/>
  <c r="G11" i="20"/>
  <c r="H9" i="20"/>
  <c r="G9" i="20"/>
  <c r="H8" i="20"/>
  <c r="H7" i="20" s="1"/>
  <c r="G8" i="20"/>
  <c r="I9" i="20" l="1"/>
  <c r="I19" i="20"/>
  <c r="I20" i="20"/>
  <c r="I8" i="20"/>
  <c r="I7" i="20" s="1"/>
  <c r="I11" i="20"/>
  <c r="I12" i="20"/>
  <c r="I13" i="20"/>
  <c r="I15" i="20"/>
  <c r="I16" i="20"/>
  <c r="H6" i="20"/>
  <c r="G19" i="21"/>
  <c r="H19" i="21"/>
  <c r="H18" i="21"/>
  <c r="G18" i="21"/>
  <c r="H17" i="21"/>
  <c r="G17" i="21"/>
  <c r="H16" i="21"/>
  <c r="G16" i="21"/>
  <c r="H15" i="21"/>
  <c r="G15" i="21"/>
  <c r="H14" i="21"/>
  <c r="G14" i="21"/>
  <c r="H13" i="21"/>
  <c r="G13" i="21"/>
  <c r="H12" i="21"/>
  <c r="G12" i="21"/>
  <c r="I12" i="21" s="1"/>
  <c r="I11" i="21"/>
  <c r="H11" i="21"/>
  <c r="G11" i="21"/>
  <c r="G10" i="21"/>
  <c r="I17" i="20" l="1"/>
  <c r="I10" i="20"/>
  <c r="I19" i="21"/>
  <c r="I15" i="21"/>
  <c r="I16" i="21"/>
  <c r="I14" i="20"/>
  <c r="I6" i="20" s="1"/>
  <c r="I14" i="21"/>
  <c r="I18" i="21"/>
  <c r="I13" i="21"/>
  <c r="I17" i="21"/>
  <c r="H10" i="21"/>
  <c r="I10" i="21" l="1"/>
  <c r="G9" i="21"/>
  <c r="H9" i="21"/>
  <c r="H7" i="21" s="1"/>
  <c r="H8" i="21"/>
  <c r="G8" i="21"/>
  <c r="I9" i="21" l="1"/>
  <c r="I8" i="21"/>
  <c r="J403" i="32"/>
  <c r="J402" i="32"/>
  <c r="I7" i="21" l="1"/>
  <c r="I6" i="21" s="1"/>
  <c r="H6" i="21" s="1"/>
  <c r="K401" i="32"/>
  <c r="J401" i="32"/>
  <c r="J400" i="32"/>
  <c r="J399" i="32"/>
  <c r="K398" i="32"/>
  <c r="J398" i="32"/>
  <c r="J397" i="32"/>
  <c r="J396" i="32"/>
  <c r="K395" i="32"/>
  <c r="J395" i="32"/>
  <c r="J394" i="32"/>
  <c r="J393" i="32"/>
  <c r="K392" i="32"/>
  <c r="J392" i="32"/>
  <c r="J391" i="32"/>
  <c r="J390" i="32"/>
  <c r="K389" i="32"/>
  <c r="J389" i="32"/>
  <c r="J388" i="32"/>
  <c r="J387" i="32"/>
  <c r="K386" i="32"/>
  <c r="J386" i="32"/>
  <c r="J385" i="32"/>
  <c r="J384" i="32"/>
  <c r="K383" i="32"/>
  <c r="J383" i="32"/>
  <c r="J382" i="32"/>
  <c r="J381" i="32"/>
  <c r="K380" i="32"/>
  <c r="J380" i="32"/>
  <c r="J379" i="32"/>
  <c r="J378" i="32" l="1"/>
  <c r="K377" i="32"/>
  <c r="J377" i="32"/>
  <c r="J376" i="32"/>
  <c r="J375" i="32"/>
  <c r="J374" i="32" l="1"/>
  <c r="K374" i="32" s="1"/>
  <c r="J373" i="32"/>
  <c r="J372" i="32"/>
  <c r="K371" i="32" s="1"/>
  <c r="H372" i="32"/>
  <c r="J371" i="32"/>
  <c r="J370" i="32"/>
  <c r="J369" i="32"/>
  <c r="J368" i="32" l="1"/>
  <c r="K368" i="32" s="1"/>
  <c r="J367" i="32"/>
  <c r="J366" i="32"/>
  <c r="J365" i="32"/>
  <c r="K365" i="32" s="1"/>
  <c r="J364" i="32"/>
  <c r="J363" i="32"/>
  <c r="J362" i="32"/>
  <c r="L362" i="32" s="1"/>
  <c r="J361" i="32"/>
  <c r="J360" i="32"/>
  <c r="J359" i="32"/>
  <c r="K359" i="32" s="1"/>
  <c r="J358" i="32"/>
  <c r="J357" i="32"/>
  <c r="J356" i="32"/>
  <c r="J355" i="32"/>
  <c r="J354" i="32"/>
  <c r="J353" i="32"/>
  <c r="J352" i="32"/>
  <c r="J351" i="32"/>
  <c r="J350" i="32"/>
  <c r="J349" i="32"/>
  <c r="J348" i="32"/>
  <c r="J347" i="32"/>
  <c r="J346" i="32"/>
  <c r="J345" i="32"/>
  <c r="L344" i="32" s="1"/>
  <c r="J344" i="32"/>
  <c r="J343" i="32"/>
  <c r="J342" i="32"/>
  <c r="J341" i="32"/>
  <c r="K341" i="32" s="1"/>
  <c r="J340" i="32"/>
  <c r="J339" i="32"/>
  <c r="J338" i="32"/>
  <c r="L338" i="32" s="1"/>
  <c r="J337" i="32"/>
  <c r="J336" i="32"/>
  <c r="J335" i="32"/>
  <c r="K335" i="32" s="1"/>
  <c r="J334" i="32"/>
  <c r="J333" i="32"/>
  <c r="J332" i="32"/>
  <c r="J331" i="32"/>
  <c r="J330" i="32"/>
  <c r="J329" i="32"/>
  <c r="J328" i="32"/>
  <c r="J327" i="32"/>
  <c r="J326" i="32"/>
  <c r="J325" i="32"/>
  <c r="J324" i="32"/>
  <c r="J323" i="32"/>
  <c r="J322" i="32"/>
  <c r="J321" i="32"/>
  <c r="K320" i="32" s="1"/>
  <c r="J320" i="32"/>
  <c r="J319" i="32"/>
  <c r="J318" i="32"/>
  <c r="J317" i="32"/>
  <c r="K317" i="32" s="1"/>
  <c r="J316" i="32"/>
  <c r="J315" i="32"/>
  <c r="J314" i="32"/>
  <c r="K314" i="32" s="1"/>
  <c r="J313" i="32"/>
  <c r="J312" i="32"/>
  <c r="J311" i="32"/>
  <c r="K311" i="32" s="1"/>
  <c r="J310" i="32"/>
  <c r="J309" i="32"/>
  <c r="K308" i="32" s="1"/>
  <c r="J308" i="32"/>
  <c r="J307" i="32"/>
  <c r="J306" i="32"/>
  <c r="J305" i="32"/>
  <c r="J304" i="32"/>
  <c r="J303" i="32"/>
  <c r="J302" i="32"/>
  <c r="J301" i="32"/>
  <c r="J300" i="32"/>
  <c r="J299" i="32"/>
  <c r="J298" i="32"/>
  <c r="J297" i="32"/>
  <c r="L296" i="32" s="1"/>
  <c r="J296" i="32"/>
  <c r="J295" i="32"/>
  <c r="J294" i="32"/>
  <c r="J293" i="32"/>
  <c r="K293" i="32" s="1"/>
  <c r="J292" i="32"/>
  <c r="J291" i="32"/>
  <c r="J290" i="32"/>
  <c r="L290" i="32" s="1"/>
  <c r="J289" i="32"/>
  <c r="G289" i="32"/>
  <c r="F289" i="32"/>
  <c r="J288" i="32"/>
  <c r="G288" i="32"/>
  <c r="F288" i="32"/>
  <c r="E288" i="32"/>
  <c r="K287" i="32"/>
  <c r="J287" i="32"/>
  <c r="J286" i="32"/>
  <c r="G286" i="32"/>
  <c r="F286" i="32"/>
  <c r="J285" i="32"/>
  <c r="G285" i="32"/>
  <c r="F285" i="32"/>
  <c r="E285" i="32"/>
  <c r="J284" i="32"/>
  <c r="L284" i="32" s="1"/>
  <c r="J283" i="32"/>
  <c r="G283" i="32"/>
  <c r="F283" i="32"/>
  <c r="J282" i="32"/>
  <c r="G282" i="32"/>
  <c r="F282" i="32"/>
  <c r="E282" i="32"/>
  <c r="J281" i="32"/>
  <c r="L281" i="32" s="1"/>
  <c r="J280" i="32"/>
  <c r="G280" i="32"/>
  <c r="F280" i="32"/>
  <c r="J279" i="32"/>
  <c r="G279" i="32"/>
  <c r="F279" i="32"/>
  <c r="E279" i="32"/>
  <c r="L278" i="32"/>
  <c r="J278" i="32"/>
  <c r="K278" i="32" s="1"/>
  <c r="H278" i="32"/>
  <c r="H280" i="32" s="1"/>
  <c r="F278" i="32"/>
  <c r="D278" i="32"/>
  <c r="G278" i="32" s="1"/>
  <c r="J277" i="32"/>
  <c r="H277" i="32"/>
  <c r="G277" i="32"/>
  <c r="F277" i="32"/>
  <c r="J276" i="32"/>
  <c r="G276" i="32"/>
  <c r="F276" i="32"/>
  <c r="E276" i="32"/>
  <c r="J275" i="32"/>
  <c r="L275" i="32" s="1"/>
  <c r="G275" i="32"/>
  <c r="F275" i="32"/>
  <c r="E275" i="32"/>
  <c r="J274" i="32"/>
  <c r="G274" i="32"/>
  <c r="F274" i="32"/>
  <c r="E274" i="32"/>
  <c r="J273" i="32"/>
  <c r="G273" i="32"/>
  <c r="F273" i="32"/>
  <c r="E273" i="32"/>
  <c r="J272" i="32"/>
  <c r="L272" i="32" s="1"/>
  <c r="K272" i="32" l="1"/>
  <c r="K275" i="32"/>
  <c r="K290" i="32"/>
  <c r="L308" i="32"/>
  <c r="L311" i="32"/>
  <c r="L335" i="32"/>
  <c r="K338" i="32"/>
  <c r="L359" i="32"/>
  <c r="K362" i="32"/>
  <c r="K281" i="32"/>
  <c r="K299" i="32"/>
  <c r="L302" i="32"/>
  <c r="K305" i="32"/>
  <c r="L314" i="32"/>
  <c r="K323" i="32"/>
  <c r="L326" i="32"/>
  <c r="K329" i="32"/>
  <c r="L332" i="32"/>
  <c r="K347" i="32"/>
  <c r="L350" i="32"/>
  <c r="K353" i="32"/>
  <c r="L356" i="32"/>
  <c r="K284" i="32"/>
  <c r="L287" i="32"/>
  <c r="L299" i="32"/>
  <c r="K302" i="32"/>
  <c r="L320" i="32"/>
  <c r="L323" i="32"/>
  <c r="K326" i="32"/>
  <c r="L347" i="32"/>
  <c r="K350" i="32"/>
  <c r="L293" i="32"/>
  <c r="K296" i="32"/>
  <c r="L305" i="32"/>
  <c r="L317" i="32"/>
  <c r="L329" i="32"/>
  <c r="K332" i="32"/>
  <c r="L341" i="32"/>
  <c r="K344" i="32"/>
  <c r="L353" i="32"/>
  <c r="K356" i="32"/>
  <c r="L365" i="32"/>
  <c r="E278" i="32"/>
  <c r="H281" i="32"/>
  <c r="J271" i="32"/>
  <c r="G271" i="32"/>
  <c r="F271" i="32"/>
  <c r="E271" i="32"/>
  <c r="J270" i="32"/>
  <c r="G270" i="32"/>
  <c r="F270" i="32"/>
  <c r="E270" i="32"/>
  <c r="J269" i="32"/>
  <c r="K269" i="32" s="1"/>
  <c r="J268" i="32"/>
  <c r="G268" i="32" s="1"/>
  <c r="F268" i="32"/>
  <c r="D268" i="32"/>
  <c r="J267" i="32"/>
  <c r="D267" i="32"/>
  <c r="F267" i="32" s="1"/>
  <c r="K266" i="32"/>
  <c r="J266" i="32"/>
  <c r="J265" i="32"/>
  <c r="G265" i="32"/>
  <c r="F265" i="32"/>
  <c r="J264" i="32"/>
  <c r="G264" i="32"/>
  <c r="F264" i="32"/>
  <c r="J263" i="32"/>
  <c r="L263" i="32" s="1"/>
  <c r="H266" i="32" l="1"/>
  <c r="H269" i="32" s="1"/>
  <c r="H272" i="32" s="1"/>
  <c r="H284" i="32"/>
  <c r="H283" i="32"/>
  <c r="K263" i="32"/>
  <c r="G267" i="32"/>
  <c r="L266" i="32"/>
  <c r="L269" i="32"/>
  <c r="J262" i="32"/>
  <c r="G262" i="32"/>
  <c r="F262" i="32"/>
  <c r="E262" i="32"/>
  <c r="J261" i="32"/>
  <c r="G261" i="32"/>
  <c r="F261" i="32"/>
  <c r="E261" i="32"/>
  <c r="J260" i="32"/>
  <c r="L260" i="32" s="1"/>
  <c r="K260" i="32" l="1"/>
  <c r="H287" i="32"/>
  <c r="H289" i="32" s="1"/>
  <c r="H286" i="32"/>
  <c r="J259" i="32"/>
  <c r="G259" i="32"/>
  <c r="F259" i="32"/>
  <c r="E259" i="32"/>
  <c r="J258" i="32"/>
  <c r="G258" i="32"/>
  <c r="F258" i="32"/>
  <c r="E258" i="32"/>
  <c r="J257" i="32"/>
  <c r="J256" i="32"/>
  <c r="G256" i="32"/>
  <c r="F256" i="32"/>
  <c r="J255" i="32"/>
  <c r="G255" i="32"/>
  <c r="F255" i="32"/>
  <c r="E255" i="32"/>
  <c r="K254" i="32"/>
  <c r="J254" i="32"/>
  <c r="J253" i="32"/>
  <c r="G253" i="32"/>
  <c r="F253" i="32"/>
  <c r="J252" i="32"/>
  <c r="G252" i="32"/>
  <c r="F252" i="32"/>
  <c r="E252" i="32"/>
  <c r="J251" i="32"/>
  <c r="J250" i="32"/>
  <c r="G250" i="32"/>
  <c r="F250" i="32"/>
  <c r="J249" i="32"/>
  <c r="G249" i="32"/>
  <c r="F249" i="32"/>
  <c r="E249" i="32"/>
  <c r="J248" i="32"/>
  <c r="K248" i="32" s="1"/>
  <c r="J247" i="32"/>
  <c r="L251" i="32" l="1"/>
  <c r="L254" i="32"/>
  <c r="K257" i="32"/>
  <c r="L257" i="32"/>
  <c r="L248" i="32"/>
  <c r="K251" i="32"/>
  <c r="J246" i="32"/>
  <c r="G246" i="32"/>
  <c r="F246" i="32"/>
  <c r="E246" i="32"/>
  <c r="J245" i="32" l="1"/>
  <c r="J244" i="32"/>
  <c r="J243" i="32"/>
  <c r="G243" i="32"/>
  <c r="F243" i="32"/>
  <c r="E243" i="32"/>
  <c r="K242" i="32"/>
  <c r="J242" i="32"/>
  <c r="L242" i="32" s="1"/>
  <c r="J241" i="32"/>
  <c r="J240" i="32"/>
  <c r="G240" i="32"/>
  <c r="F240" i="32"/>
  <c r="E240" i="32"/>
  <c r="J239" i="32"/>
  <c r="L239" i="32" l="1"/>
  <c r="L245" i="32"/>
  <c r="K239" i="32"/>
  <c r="K245" i="32"/>
  <c r="J238" i="32"/>
  <c r="J237" i="32"/>
  <c r="G237" i="32"/>
  <c r="F237" i="32"/>
  <c r="E237" i="32"/>
  <c r="J236" i="32"/>
  <c r="L236" i="32" s="1"/>
  <c r="J235" i="32"/>
  <c r="J234" i="32"/>
  <c r="G234" i="32"/>
  <c r="F234" i="32"/>
  <c r="E234" i="32"/>
  <c r="J233" i="32"/>
  <c r="F233" i="32"/>
  <c r="D233" i="32"/>
  <c r="D236" i="32" s="1"/>
  <c r="D239" i="32" s="1"/>
  <c r="J232" i="32"/>
  <c r="F232" i="32"/>
  <c r="D232" i="32"/>
  <c r="E232" i="32" s="1"/>
  <c r="J231" i="32"/>
  <c r="G231" i="32"/>
  <c r="F231" i="32"/>
  <c r="E231" i="32"/>
  <c r="J230" i="32"/>
  <c r="L230" i="32" s="1"/>
  <c r="G230" i="32"/>
  <c r="F230" i="32"/>
  <c r="J229" i="32"/>
  <c r="G229" i="32"/>
  <c r="F229" i="32"/>
  <c r="E229" i="32"/>
  <c r="J228" i="32"/>
  <c r="G228" i="32"/>
  <c r="F228" i="32"/>
  <c r="E228" i="32"/>
  <c r="J227" i="32"/>
  <c r="L227" i="32" s="1"/>
  <c r="K227" i="32" s="1"/>
  <c r="H227" i="32"/>
  <c r="J226" i="32"/>
  <c r="G226" i="32"/>
  <c r="F226" i="32"/>
  <c r="J225" i="32"/>
  <c r="G225" i="32"/>
  <c r="F225" i="32"/>
  <c r="E225" i="32"/>
  <c r="J224" i="32"/>
  <c r="L224" i="32" s="1"/>
  <c r="J223" i="32"/>
  <c r="G223" i="32"/>
  <c r="F223" i="32"/>
  <c r="E223" i="32"/>
  <c r="J222" i="32"/>
  <c r="G222" i="32"/>
  <c r="F222" i="32"/>
  <c r="E222" i="32"/>
  <c r="J221" i="32"/>
  <c r="L221" i="32" s="1"/>
  <c r="H221" i="32"/>
  <c r="J220" i="32"/>
  <c r="G220" i="32"/>
  <c r="F220" i="32"/>
  <c r="E220" i="32"/>
  <c r="J219" i="32"/>
  <c r="G219" i="32"/>
  <c r="F219" i="32"/>
  <c r="E219" i="32"/>
  <c r="J218" i="32"/>
  <c r="L218" i="32" s="1"/>
  <c r="K218" i="32" s="1"/>
  <c r="J217" i="32"/>
  <c r="G217" i="32"/>
  <c r="F217" i="32"/>
  <c r="E217" i="32"/>
  <c r="J216" i="32"/>
  <c r="G216" i="32"/>
  <c r="F216" i="32"/>
  <c r="E216" i="32"/>
  <c r="K215" i="32"/>
  <c r="J215" i="32"/>
  <c r="L215" i="32" s="1"/>
  <c r="J214" i="32"/>
  <c r="G214" i="32"/>
  <c r="F214" i="32"/>
  <c r="E214" i="32"/>
  <c r="J213" i="32"/>
  <c r="G213" i="32"/>
  <c r="F213" i="32"/>
  <c r="E213" i="32"/>
  <c r="J212" i="32"/>
  <c r="J211" i="32"/>
  <c r="G211" i="32"/>
  <c r="F211" i="32"/>
  <c r="E211" i="32"/>
  <c r="J210" i="32"/>
  <c r="G210" i="32"/>
  <c r="F210" i="32"/>
  <c r="E210" i="32"/>
  <c r="J209" i="32"/>
  <c r="J208" i="32"/>
  <c r="G208" i="32"/>
  <c r="F208" i="32"/>
  <c r="E208" i="32"/>
  <c r="J207" i="32"/>
  <c r="G207" i="32"/>
  <c r="F207" i="32"/>
  <c r="E207" i="32"/>
  <c r="J206" i="32"/>
  <c r="D206" i="32"/>
  <c r="G206" i="32" s="1"/>
  <c r="J205" i="32"/>
  <c r="G205" i="32"/>
  <c r="F205" i="32"/>
  <c r="E205" i="32"/>
  <c r="J204" i="32"/>
  <c r="G204" i="32"/>
  <c r="F204" i="32"/>
  <c r="E204" i="32"/>
  <c r="J203" i="32"/>
  <c r="K203" i="32" s="1"/>
  <c r="H203" i="32"/>
  <c r="G203" i="32"/>
  <c r="F203" i="32" s="1"/>
  <c r="D203" i="32"/>
  <c r="J202" i="32"/>
  <c r="G202" i="32"/>
  <c r="F202" i="32"/>
  <c r="E202" i="32"/>
  <c r="J201" i="32"/>
  <c r="G201" i="32"/>
  <c r="F201" i="32"/>
  <c r="E201" i="32"/>
  <c r="J200" i="32"/>
  <c r="L200" i="32" s="1"/>
  <c r="K200" i="32" s="1"/>
  <c r="G200" i="32"/>
  <c r="F200" i="32"/>
  <c r="J199" i="32"/>
  <c r="G199" i="32"/>
  <c r="F199" i="32"/>
  <c r="E199" i="32"/>
  <c r="J198" i="32"/>
  <c r="G198" i="32"/>
  <c r="F198" i="32"/>
  <c r="E198" i="32"/>
  <c r="J197" i="32"/>
  <c r="L197" i="32" s="1"/>
  <c r="J196" i="32"/>
  <c r="G196" i="32"/>
  <c r="F196" i="32"/>
  <c r="E196" i="32"/>
  <c r="J195" i="32"/>
  <c r="G195" i="32"/>
  <c r="F195" i="32"/>
  <c r="E195" i="32"/>
  <c r="J194" i="32"/>
  <c r="L194" i="32" s="1"/>
  <c r="J193" i="32"/>
  <c r="G193" i="32"/>
  <c r="F193" i="32"/>
  <c r="E193" i="32"/>
  <c r="J192" i="32"/>
  <c r="G192" i="32"/>
  <c r="F192" i="32"/>
  <c r="E192" i="32"/>
  <c r="J191" i="32"/>
  <c r="L191" i="32" s="1"/>
  <c r="K221" i="32" l="1"/>
  <c r="K230" i="32"/>
  <c r="G232" i="32"/>
  <c r="K236" i="32"/>
  <c r="H206" i="32"/>
  <c r="K194" i="32"/>
  <c r="L203" i="32"/>
  <c r="D242" i="32"/>
  <c r="G239" i="32"/>
  <c r="F239" i="32"/>
  <c r="K191" i="32"/>
  <c r="K197" i="32"/>
  <c r="L206" i="32"/>
  <c r="K206" i="32" s="1"/>
  <c r="H209" i="32"/>
  <c r="F236" i="32"/>
  <c r="F206" i="32"/>
  <c r="D209" i="32"/>
  <c r="L209" i="32"/>
  <c r="K209" i="32" s="1"/>
  <c r="H212" i="32"/>
  <c r="H215" i="32" s="1"/>
  <c r="K224" i="32"/>
  <c r="K233" i="32"/>
  <c r="G236" i="32"/>
  <c r="L212" i="32"/>
  <c r="K212" i="32" s="1"/>
  <c r="H230" i="32"/>
  <c r="H233" i="32" s="1"/>
  <c r="L233" i="32"/>
  <c r="J190" i="32"/>
  <c r="G190" i="32"/>
  <c r="F190" i="32"/>
  <c r="E190" i="32"/>
  <c r="J189" i="32"/>
  <c r="G189" i="32"/>
  <c r="F189" i="32"/>
  <c r="E189" i="32"/>
  <c r="J188" i="32"/>
  <c r="L188" i="32" s="1"/>
  <c r="K188" i="32" s="1"/>
  <c r="J187" i="32"/>
  <c r="G187" i="32"/>
  <c r="F187" i="32"/>
  <c r="E187" i="32"/>
  <c r="J186" i="32"/>
  <c r="G186" i="32"/>
  <c r="F186" i="32"/>
  <c r="E186" i="32"/>
  <c r="J185" i="32"/>
  <c r="D185" i="32"/>
  <c r="D188" i="32" s="1"/>
  <c r="J184" i="32"/>
  <c r="G184" i="32"/>
  <c r="F184" i="32"/>
  <c r="E184" i="32"/>
  <c r="J183" i="32"/>
  <c r="G183" i="32"/>
  <c r="F183" i="32"/>
  <c r="E183" i="32"/>
  <c r="J182" i="32"/>
  <c r="G182" i="32"/>
  <c r="F182" i="32"/>
  <c r="J181" i="32"/>
  <c r="J180" i="32"/>
  <c r="G180" i="32"/>
  <c r="F180" i="32"/>
  <c r="E180" i="32"/>
  <c r="J179" i="32"/>
  <c r="K179" i="32" s="1"/>
  <c r="G179" i="32"/>
  <c r="F179" i="32"/>
  <c r="E179" i="32"/>
  <c r="J178" i="32"/>
  <c r="G178" i="32"/>
  <c r="F178" i="32"/>
  <c r="E178" i="32"/>
  <c r="J177" i="32"/>
  <c r="K176" i="32"/>
  <c r="J176" i="32"/>
  <c r="J175" i="32"/>
  <c r="J174" i="32"/>
  <c r="K173" i="32"/>
  <c r="J173" i="32"/>
  <c r="G173" i="32"/>
  <c r="F173" i="32"/>
  <c r="J172" i="32"/>
  <c r="G172" i="32"/>
  <c r="F172" i="32"/>
  <c r="E172" i="32"/>
  <c r="J171" i="32"/>
  <c r="G171" i="32"/>
  <c r="F171" i="32"/>
  <c r="E171" i="32"/>
  <c r="J170" i="32"/>
  <c r="L170" i="32" s="1"/>
  <c r="J169" i="32"/>
  <c r="G169" i="32"/>
  <c r="F169" i="32"/>
  <c r="E169" i="32"/>
  <c r="J168" i="32"/>
  <c r="G168" i="32"/>
  <c r="F168" i="32"/>
  <c r="E168" i="32"/>
  <c r="J167" i="32"/>
  <c r="K167" i="32" s="1"/>
  <c r="L179" i="32" l="1"/>
  <c r="L173" i="32"/>
  <c r="L176" i="32"/>
  <c r="D191" i="32"/>
  <c r="G188" i="32"/>
  <c r="F188" i="32" s="1"/>
  <c r="G233" i="32"/>
  <c r="H236" i="32"/>
  <c r="H239" i="32" s="1"/>
  <c r="H242" i="32" s="1"/>
  <c r="H245" i="32" s="1"/>
  <c r="H248" i="32" s="1"/>
  <c r="H251" i="32" s="1"/>
  <c r="H254" i="32" s="1"/>
  <c r="H257" i="32" s="1"/>
  <c r="D212" i="32"/>
  <c r="F209" i="32"/>
  <c r="G209" i="32"/>
  <c r="L182" i="32"/>
  <c r="K182" i="32" s="1"/>
  <c r="K185" i="32"/>
  <c r="L167" i="32"/>
  <c r="L185" i="32"/>
  <c r="K170" i="32"/>
  <c r="F185" i="32"/>
  <c r="D245" i="32"/>
  <c r="G242" i="32"/>
  <c r="F242" i="32"/>
  <c r="J166" i="32"/>
  <c r="G166" i="32"/>
  <c r="F166" i="32"/>
  <c r="E166" i="32"/>
  <c r="J165" i="32"/>
  <c r="G165" i="32"/>
  <c r="F165" i="32"/>
  <c r="E165" i="32"/>
  <c r="J164" i="32"/>
  <c r="H167" i="32" s="1"/>
  <c r="H170" i="32" s="1"/>
  <c r="H176" i="32" s="1"/>
  <c r="H182" i="32" s="1"/>
  <c r="H185" i="32" s="1"/>
  <c r="K164" i="32" l="1"/>
  <c r="G185" i="32"/>
  <c r="H188" i="32"/>
  <c r="H191" i="32" s="1"/>
  <c r="H194" i="32" s="1"/>
  <c r="H197" i="32" s="1"/>
  <c r="D248" i="32"/>
  <c r="F245" i="32"/>
  <c r="G245" i="32"/>
  <c r="G212" i="32"/>
  <c r="D215" i="32"/>
  <c r="F212" i="32"/>
  <c r="L164" i="32"/>
  <c r="D194" i="32"/>
  <c r="G191" i="32"/>
  <c r="F191" i="32"/>
  <c r="J163" i="32"/>
  <c r="G163" i="32"/>
  <c r="F163" i="32"/>
  <c r="E163" i="32"/>
  <c r="J162" i="32"/>
  <c r="G162" i="32"/>
  <c r="F162" i="32"/>
  <c r="E162" i="32"/>
  <c r="J161" i="32"/>
  <c r="L161" i="32" s="1"/>
  <c r="J160" i="32"/>
  <c r="G160" i="32"/>
  <c r="F160" i="32"/>
  <c r="J159" i="32"/>
  <c r="G159" i="32"/>
  <c r="F159" i="32"/>
  <c r="E159" i="32"/>
  <c r="J158" i="32"/>
  <c r="K158" i="32" s="1"/>
  <c r="J157" i="32"/>
  <c r="G157" i="32"/>
  <c r="F157" i="32"/>
  <c r="E157" i="32"/>
  <c r="J156" i="32"/>
  <c r="G156" i="32"/>
  <c r="F156" i="32"/>
  <c r="E156" i="32"/>
  <c r="J155" i="32"/>
  <c r="J154" i="32"/>
  <c r="G154" i="32"/>
  <c r="F154" i="32"/>
  <c r="E154" i="32"/>
  <c r="J153" i="32"/>
  <c r="G153" i="32"/>
  <c r="F153" i="32"/>
  <c r="E153" i="32"/>
  <c r="J152" i="32"/>
  <c r="L152" i="32" s="1"/>
  <c r="J151" i="32"/>
  <c r="G151" i="32"/>
  <c r="F151" i="32"/>
  <c r="E151" i="32"/>
  <c r="J150" i="32"/>
  <c r="G150" i="32"/>
  <c r="F150" i="32"/>
  <c r="E150" i="32"/>
  <c r="J149" i="32"/>
  <c r="J148" i="32"/>
  <c r="G148" i="32"/>
  <c r="F148" i="32"/>
  <c r="E148" i="32"/>
  <c r="J147" i="32"/>
  <c r="G147" i="32"/>
  <c r="F147" i="32"/>
  <c r="E147" i="32"/>
  <c r="J146" i="32"/>
  <c r="L146" i="32" s="1"/>
  <c r="J145" i="32"/>
  <c r="G145" i="32"/>
  <c r="F145" i="32"/>
  <c r="E145" i="32"/>
  <c r="J144" i="32"/>
  <c r="G144" i="32"/>
  <c r="F144" i="32"/>
  <c r="E144" i="32"/>
  <c r="J143" i="32"/>
  <c r="J142" i="32"/>
  <c r="G142" i="32"/>
  <c r="F142" i="32"/>
  <c r="E142" i="32"/>
  <c r="J141" i="32"/>
  <c r="G141" i="32"/>
  <c r="F141" i="32"/>
  <c r="E141" i="32"/>
  <c r="J140" i="32"/>
  <c r="L140" i="32" s="1"/>
  <c r="K140" i="32" s="1"/>
  <c r="J139" i="32"/>
  <c r="G139" i="32"/>
  <c r="F139" i="32"/>
  <c r="E139" i="32"/>
  <c r="J138" i="32"/>
  <c r="G138" i="32"/>
  <c r="F138" i="32"/>
  <c r="E138" i="32"/>
  <c r="L137" i="32"/>
  <c r="K137" i="32"/>
  <c r="J137" i="32"/>
  <c r="D137" i="32"/>
  <c r="G137" i="32" s="1"/>
  <c r="J136" i="32"/>
  <c r="G136" i="32"/>
  <c r="F136" i="32"/>
  <c r="E136" i="32"/>
  <c r="J135" i="32"/>
  <c r="G135" i="32"/>
  <c r="F135" i="32"/>
  <c r="E135" i="32"/>
  <c r="J134" i="32"/>
  <c r="L134" i="32" s="1"/>
  <c r="G134" i="32"/>
  <c r="F134" i="32"/>
  <c r="J133" i="32"/>
  <c r="G133" i="32"/>
  <c r="F133" i="32"/>
  <c r="E133" i="32"/>
  <c r="J132" i="32"/>
  <c r="G132" i="32"/>
  <c r="F132" i="32"/>
  <c r="J131" i="32"/>
  <c r="F131" i="32"/>
  <c r="E131" i="32"/>
  <c r="J130" i="32"/>
  <c r="G130" i="32"/>
  <c r="F130" i="32"/>
  <c r="J129" i="32"/>
  <c r="G129" i="32"/>
  <c r="F129" i="32"/>
  <c r="J128" i="32"/>
  <c r="G128" i="32"/>
  <c r="F128" i="32"/>
  <c r="E128" i="32"/>
  <c r="J127" i="32"/>
  <c r="G127" i="32"/>
  <c r="F127" i="32"/>
  <c r="J126" i="32"/>
  <c r="G126" i="32"/>
  <c r="F126" i="32"/>
  <c r="L125" i="32"/>
  <c r="J125" i="32"/>
  <c r="K125" i="32" s="1"/>
  <c r="G125" i="32"/>
  <c r="F125" i="32"/>
  <c r="E125" i="32"/>
  <c r="J124" i="32"/>
  <c r="E124" i="32"/>
  <c r="J123" i="32"/>
  <c r="G123" i="32"/>
  <c r="F123" i="32"/>
  <c r="J122" i="32"/>
  <c r="K122" i="32" s="1"/>
  <c r="G122" i="32"/>
  <c r="F122" i="32"/>
  <c r="E122" i="32"/>
  <c r="J121" i="32"/>
  <c r="G121" i="32"/>
  <c r="F121" i="32"/>
  <c r="J120" i="32"/>
  <c r="G120" i="32"/>
  <c r="F120" i="32"/>
  <c r="J119" i="32"/>
  <c r="G119" i="32"/>
  <c r="F119" i="32" s="1"/>
  <c r="D119" i="32"/>
  <c r="E119" i="32" s="1"/>
  <c r="J118" i="32"/>
  <c r="G118" i="32"/>
  <c r="F118" i="32"/>
  <c r="J117" i="32"/>
  <c r="G117" i="32"/>
  <c r="F117" i="32"/>
  <c r="J116" i="32"/>
  <c r="L116" i="32" s="1"/>
  <c r="G116" i="32"/>
  <c r="F116" i="32"/>
  <c r="E116" i="32"/>
  <c r="J115" i="32"/>
  <c r="G115" i="32"/>
  <c r="F115" i="32"/>
  <c r="J114" i="32"/>
  <c r="G114" i="32"/>
  <c r="F114" i="32"/>
  <c r="J113" i="32"/>
  <c r="G113" i="32"/>
  <c r="F113" i="32"/>
  <c r="E113" i="32"/>
  <c r="J112" i="32"/>
  <c r="G112" i="32"/>
  <c r="F112" i="32"/>
  <c r="J111" i="32"/>
  <c r="G111" i="32"/>
  <c r="F111" i="32"/>
  <c r="K110" i="32"/>
  <c r="J110" i="32"/>
  <c r="G110" i="32"/>
  <c r="F110" i="32"/>
  <c r="E110" i="32"/>
  <c r="J109" i="32"/>
  <c r="G109" i="32"/>
  <c r="F109" i="32"/>
  <c r="J108" i="32"/>
  <c r="J107" i="32"/>
  <c r="G107" i="32"/>
  <c r="F107" i="32"/>
  <c r="E107" i="32"/>
  <c r="J106" i="32"/>
  <c r="G106" i="32"/>
  <c r="F106" i="32"/>
  <c r="E106" i="32"/>
  <c r="J105" i="32"/>
  <c r="G105" i="32"/>
  <c r="F105" i="32"/>
  <c r="E105" i="32"/>
  <c r="J104" i="32"/>
  <c r="L104" i="32" s="1"/>
  <c r="J103" i="32"/>
  <c r="G103" i="32"/>
  <c r="F103" i="32"/>
  <c r="E103" i="32"/>
  <c r="J102" i="32"/>
  <c r="G102" i="32"/>
  <c r="F102" i="32"/>
  <c r="E102" i="32"/>
  <c r="J101" i="32"/>
  <c r="L101" i="32" s="1"/>
  <c r="K119" i="32" l="1"/>
  <c r="K146" i="32"/>
  <c r="K152" i="32"/>
  <c r="L122" i="32"/>
  <c r="L158" i="32"/>
  <c r="K113" i="32"/>
  <c r="L119" i="32"/>
  <c r="L128" i="32"/>
  <c r="K107" i="32"/>
  <c r="L110" i="32"/>
  <c r="L131" i="32"/>
  <c r="K128" i="32"/>
  <c r="K131" i="32"/>
  <c r="F137" i="32"/>
  <c r="K161" i="32"/>
  <c r="L107" i="32"/>
  <c r="L113" i="32"/>
  <c r="K116" i="32"/>
  <c r="K134" i="32"/>
  <c r="K143" i="32"/>
  <c r="K149" i="32"/>
  <c r="K155" i="32"/>
  <c r="G194" i="32"/>
  <c r="F194" i="32"/>
  <c r="D197" i="32"/>
  <c r="D218" i="32"/>
  <c r="G215" i="32"/>
  <c r="F215" i="32"/>
  <c r="D251" i="32"/>
  <c r="F248" i="32"/>
  <c r="G248" i="32"/>
  <c r="K104" i="32"/>
  <c r="K101" i="32"/>
  <c r="L143" i="32"/>
  <c r="L149" i="32"/>
  <c r="L155" i="32"/>
  <c r="F164" i="32"/>
  <c r="G164" i="32"/>
  <c r="D167" i="32"/>
  <c r="J100" i="32"/>
  <c r="G100" i="32"/>
  <c r="F100" i="32"/>
  <c r="E100" i="32"/>
  <c r="J99" i="32"/>
  <c r="G99" i="32"/>
  <c r="F99" i="32"/>
  <c r="E99" i="32"/>
  <c r="J98" i="32"/>
  <c r="J97" i="32"/>
  <c r="G97" i="32"/>
  <c r="F97" i="32"/>
  <c r="E97" i="32"/>
  <c r="J96" i="32"/>
  <c r="F96" i="32"/>
  <c r="E96" i="32"/>
  <c r="J95" i="32"/>
  <c r="L95" i="32" s="1"/>
  <c r="G95" i="32"/>
  <c r="F95" i="32"/>
  <c r="J94" i="32"/>
  <c r="J93" i="32"/>
  <c r="J92" i="32"/>
  <c r="J91" i="32"/>
  <c r="G91" i="32"/>
  <c r="F91" i="32"/>
  <c r="E91" i="32"/>
  <c r="J90" i="32"/>
  <c r="G90" i="32"/>
  <c r="F90" i="32"/>
  <c r="E90" i="32"/>
  <c r="J89" i="32"/>
  <c r="K92" i="32" l="1"/>
  <c r="L92" i="32"/>
  <c r="G197" i="32"/>
  <c r="F197" i="32"/>
  <c r="L89" i="32"/>
  <c r="K89" i="32" s="1"/>
  <c r="D221" i="32"/>
  <c r="F218" i="32"/>
  <c r="G218" i="32"/>
  <c r="K95" i="32"/>
  <c r="G251" i="32"/>
  <c r="D254" i="32"/>
  <c r="F251" i="32"/>
  <c r="L98" i="32"/>
  <c r="K98" i="32" s="1"/>
  <c r="D170" i="32"/>
  <c r="G167" i="32"/>
  <c r="F167" i="32"/>
  <c r="J88" i="32"/>
  <c r="G88" i="32"/>
  <c r="F88" i="32"/>
  <c r="E88" i="32"/>
  <c r="J87" i="32"/>
  <c r="G87" i="32"/>
  <c r="F87" i="32"/>
  <c r="E87" i="32"/>
  <c r="J86" i="32"/>
  <c r="L86" i="32" s="1"/>
  <c r="J85" i="32"/>
  <c r="G85" i="32"/>
  <c r="F85" i="32"/>
  <c r="E85" i="32"/>
  <c r="J84" i="32"/>
  <c r="G84" i="32"/>
  <c r="F84" i="32"/>
  <c r="E84" i="32"/>
  <c r="J83" i="32"/>
  <c r="L83" i="32" s="1"/>
  <c r="K83" i="32" s="1"/>
  <c r="J82" i="32"/>
  <c r="G82" i="32"/>
  <c r="F82" i="32"/>
  <c r="E82" i="32"/>
  <c r="J81" i="32"/>
  <c r="G81" i="32"/>
  <c r="F81" i="32"/>
  <c r="E81" i="32"/>
  <c r="J80" i="32"/>
  <c r="K80" i="32" s="1"/>
  <c r="J79" i="32"/>
  <c r="G79" i="32"/>
  <c r="F79" i="32"/>
  <c r="E79" i="32"/>
  <c r="J78" i="32"/>
  <c r="G78" i="32"/>
  <c r="F78" i="32"/>
  <c r="E78" i="32"/>
  <c r="J77" i="32"/>
  <c r="J76" i="32"/>
  <c r="G76" i="32"/>
  <c r="F76" i="32"/>
  <c r="E76" i="32"/>
  <c r="J75" i="32"/>
  <c r="G75" i="32"/>
  <c r="F75" i="32"/>
  <c r="E75" i="32"/>
  <c r="J74" i="32"/>
  <c r="L74" i="32" s="1"/>
  <c r="H74" i="32"/>
  <c r="D74" i="32"/>
  <c r="G74" i="32" s="1"/>
  <c r="J73" i="32"/>
  <c r="G73" i="32"/>
  <c r="F73" i="32"/>
  <c r="E73" i="32"/>
  <c r="J72" i="32"/>
  <c r="G72" i="32"/>
  <c r="F72" i="32"/>
  <c r="E72" i="32"/>
  <c r="J71" i="32"/>
  <c r="L71" i="32" s="1"/>
  <c r="K71" i="32" s="1"/>
  <c r="G71" i="32"/>
  <c r="F71" i="32"/>
  <c r="J70" i="32"/>
  <c r="F70" i="32"/>
  <c r="E70" i="32"/>
  <c r="J69" i="32"/>
  <c r="G69" i="32"/>
  <c r="F69" i="32"/>
  <c r="E69" i="32"/>
  <c r="J68" i="32"/>
  <c r="F74" i="32" l="1"/>
  <c r="K74" i="32"/>
  <c r="K68" i="32"/>
  <c r="H77" i="32"/>
  <c r="G254" i="32"/>
  <c r="D257" i="32"/>
  <c r="F254" i="32"/>
  <c r="G170" i="32"/>
  <c r="D176" i="32"/>
  <c r="F170" i="32"/>
  <c r="L77" i="32"/>
  <c r="K77" i="32" s="1"/>
  <c r="H80" i="32"/>
  <c r="K86" i="32"/>
  <c r="L68" i="32"/>
  <c r="L80" i="32"/>
  <c r="H83" i="32"/>
  <c r="H86" i="32" s="1"/>
  <c r="H89" i="32" s="1"/>
  <c r="H98" i="32" s="1"/>
  <c r="H101" i="32" s="1"/>
  <c r="G221" i="32"/>
  <c r="F221" i="32"/>
  <c r="D224" i="32"/>
  <c r="H131" i="32" l="1"/>
  <c r="H104" i="32"/>
  <c r="D260" i="32"/>
  <c r="G257" i="32"/>
  <c r="F257" i="32"/>
  <c r="D227" i="32"/>
  <c r="F224" i="32"/>
  <c r="G224" i="32"/>
  <c r="G176" i="32"/>
  <c r="F176" i="32"/>
  <c r="J67" i="32"/>
  <c r="G67" i="32"/>
  <c r="F67" i="32"/>
  <c r="E67" i="32"/>
  <c r="J66" i="32"/>
  <c r="G66" i="32"/>
  <c r="F66" i="32"/>
  <c r="E66" i="32"/>
  <c r="J65" i="32"/>
  <c r="J64" i="32"/>
  <c r="G63" i="32"/>
  <c r="F63" i="32"/>
  <c r="E63" i="32"/>
  <c r="L62" i="32"/>
  <c r="K62" i="32" s="1"/>
  <c r="J62" i="32"/>
  <c r="J61" i="32"/>
  <c r="J60" i="32"/>
  <c r="G60" i="32"/>
  <c r="F60" i="32"/>
  <c r="E60" i="32"/>
  <c r="K59" i="32"/>
  <c r="J59" i="32"/>
  <c r="L59" i="32" s="1"/>
  <c r="L65" i="32" l="1"/>
  <c r="G260" i="32"/>
  <c r="F260" i="32"/>
  <c r="F227" i="32"/>
  <c r="G227" i="32"/>
  <c r="H113" i="32"/>
  <c r="H107" i="32"/>
  <c r="H134" i="32"/>
  <c r="H137" i="32" s="1"/>
  <c r="H140" i="32" s="1"/>
  <c r="H143" i="32" s="1"/>
  <c r="H146" i="32" s="1"/>
  <c r="H149" i="32" s="1"/>
  <c r="H152" i="32" s="1"/>
  <c r="H155" i="32" s="1"/>
  <c r="H158" i="32" s="1"/>
  <c r="H161" i="32" s="1"/>
  <c r="H110" i="32"/>
  <c r="K65" i="32"/>
  <c r="J58" i="32"/>
  <c r="J57" i="32"/>
  <c r="G57" i="32"/>
  <c r="F57" i="32"/>
  <c r="E57" i="32"/>
  <c r="J56" i="32"/>
  <c r="J55" i="32"/>
  <c r="K53" i="32" s="1"/>
  <c r="J54" i="32"/>
  <c r="G54" i="32"/>
  <c r="F54" i="32"/>
  <c r="E54" i="32"/>
  <c r="J53" i="32"/>
  <c r="K56" i="32" l="1"/>
  <c r="L53" i="32"/>
  <c r="L56" i="32"/>
  <c r="H119" i="32"/>
  <c r="H116" i="32"/>
  <c r="H122" i="32"/>
  <c r="J52" i="32"/>
  <c r="J51" i="32"/>
  <c r="G51" i="32"/>
  <c r="F51" i="32"/>
  <c r="E51" i="32"/>
  <c r="J50" i="32"/>
  <c r="H50" i="32" s="1"/>
  <c r="H53" i="32" s="1"/>
  <c r="H56" i="32" s="1"/>
  <c r="H59" i="32" s="1"/>
  <c r="H62" i="32" s="1"/>
  <c r="H65" i="32" s="1"/>
  <c r="H68" i="32" s="1"/>
  <c r="J49" i="32"/>
  <c r="J48" i="32"/>
  <c r="G48" i="32"/>
  <c r="F48" i="32"/>
  <c r="E48" i="32"/>
  <c r="J47" i="32"/>
  <c r="K47" i="32" s="1"/>
  <c r="H47" i="32"/>
  <c r="J46" i="32"/>
  <c r="G46" i="32"/>
  <c r="F46" i="32"/>
  <c r="E46" i="32"/>
  <c r="J45" i="32"/>
  <c r="G45" i="32"/>
  <c r="F45" i="32"/>
  <c r="E45" i="32"/>
  <c r="J44" i="32"/>
  <c r="K44" i="32" s="1"/>
  <c r="L44" i="32" l="1"/>
  <c r="L47" i="32"/>
  <c r="L50" i="32"/>
  <c r="H128" i="32"/>
  <c r="H125" i="32"/>
  <c r="K50" i="32"/>
  <c r="J43" i="32"/>
  <c r="G43" i="32"/>
  <c r="F43" i="32"/>
  <c r="E43" i="32"/>
  <c r="J42" i="32"/>
  <c r="G42" i="32"/>
  <c r="F42" i="32"/>
  <c r="E42" i="32"/>
  <c r="J41" i="32"/>
  <c r="L41" i="32" s="1"/>
  <c r="J40" i="32"/>
  <c r="G40" i="32"/>
  <c r="F40" i="32"/>
  <c r="E40" i="32"/>
  <c r="J39" i="32"/>
  <c r="F39" i="32"/>
  <c r="E39" i="32"/>
  <c r="J38" i="32"/>
  <c r="J37" i="32"/>
  <c r="G37" i="32"/>
  <c r="F37" i="32"/>
  <c r="E37" i="32"/>
  <c r="J36" i="32"/>
  <c r="F36" i="32"/>
  <c r="E36" i="32"/>
  <c r="L35" i="32"/>
  <c r="J35" i="32"/>
  <c r="L38" i="32" l="1"/>
  <c r="K38" i="32"/>
  <c r="K35" i="32"/>
  <c r="K41" i="32"/>
  <c r="J34" i="32"/>
  <c r="G34" i="32"/>
  <c r="F34" i="32"/>
  <c r="E34" i="32"/>
  <c r="J33" i="32"/>
  <c r="F33" i="32"/>
  <c r="E33" i="32"/>
  <c r="J32" i="32"/>
  <c r="L32" i="32" s="1"/>
  <c r="H32" i="32"/>
  <c r="H35" i="32" s="1"/>
  <c r="H38" i="32" s="1"/>
  <c r="H41" i="32" s="1"/>
  <c r="I31" i="32"/>
  <c r="G31" i="32"/>
  <c r="F31" i="32"/>
  <c r="E31" i="32"/>
  <c r="J30" i="32"/>
  <c r="F30" i="32"/>
  <c r="E30" i="32"/>
  <c r="J29" i="32"/>
  <c r="I28" i="32"/>
  <c r="G28" i="32"/>
  <c r="F28" i="32"/>
  <c r="E28" i="32"/>
  <c r="J27" i="32"/>
  <c r="F27" i="32"/>
  <c r="E27" i="32"/>
  <c r="J26" i="32"/>
  <c r="J25" i="32"/>
  <c r="G25" i="32"/>
  <c r="F25" i="32"/>
  <c r="E25" i="32"/>
  <c r="J24" i="32"/>
  <c r="F24" i="32"/>
  <c r="E24" i="32"/>
  <c r="J23" i="32"/>
  <c r="L23" i="32" s="1"/>
  <c r="J22" i="32"/>
  <c r="G22" i="32"/>
  <c r="F22" i="32"/>
  <c r="E22" i="32"/>
  <c r="J21" i="32"/>
  <c r="F21" i="32"/>
  <c r="E21" i="32"/>
  <c r="J20" i="32"/>
  <c r="H20" i="32"/>
  <c r="D20" i="32"/>
  <c r="E20" i="32" s="1"/>
  <c r="J19" i="32"/>
  <c r="G19" i="32"/>
  <c r="F19" i="32"/>
  <c r="E19" i="32"/>
  <c r="J18" i="32"/>
  <c r="F18" i="32"/>
  <c r="E18" i="32"/>
  <c r="L17" i="32"/>
  <c r="J17" i="32"/>
  <c r="K17" i="32" s="1"/>
  <c r="G17" i="32"/>
  <c r="F17" i="32"/>
  <c r="E17" i="32"/>
  <c r="J16" i="32"/>
  <c r="G16" i="32"/>
  <c r="F16" i="32"/>
  <c r="E16" i="32"/>
  <c r="J15" i="32"/>
  <c r="F15" i="32"/>
  <c r="E15" i="32"/>
  <c r="J14" i="32"/>
  <c r="L14" i="32" s="1"/>
  <c r="H14" i="32"/>
  <c r="D14" i="32"/>
  <c r="G14" i="32" s="1"/>
  <c r="F14" i="32" s="1"/>
  <c r="J13" i="32"/>
  <c r="G13" i="32"/>
  <c r="F13" i="32"/>
  <c r="E13" i="32"/>
  <c r="J12" i="32"/>
  <c r="L11" i="32" s="1"/>
  <c r="F12" i="32"/>
  <c r="E12" i="32"/>
  <c r="G11" i="32"/>
  <c r="F11" i="32"/>
  <c r="E11" i="32"/>
  <c r="J10" i="32"/>
  <c r="J9" i="32"/>
  <c r="J8" i="32"/>
  <c r="L8" i="32" s="1"/>
  <c r="H8" i="32"/>
  <c r="D8" i="32"/>
  <c r="E8" i="32" s="1"/>
  <c r="J7" i="32"/>
  <c r="E7" i="32"/>
  <c r="J6" i="32"/>
  <c r="G6" i="32"/>
  <c r="F6" i="32"/>
  <c r="E6" i="32"/>
  <c r="J5" i="32"/>
  <c r="G5" i="32"/>
  <c r="F5" i="32"/>
  <c r="E5" i="32"/>
  <c r="K20" i="32" l="1"/>
  <c r="K11" i="32"/>
  <c r="K5" i="32"/>
  <c r="K8" i="32"/>
  <c r="L5" i="32"/>
  <c r="E14" i="32"/>
  <c r="K14" i="32"/>
  <c r="G20" i="32"/>
  <c r="F20" i="32" s="1"/>
  <c r="L20" i="32"/>
  <c r="D23" i="32"/>
  <c r="H23" i="32"/>
  <c r="H26" i="32" s="1"/>
  <c r="K32" i="32"/>
  <c r="G8" i="32"/>
  <c r="K23" i="32"/>
  <c r="E23" i="32" l="1"/>
  <c r="G23" i="32"/>
  <c r="F23" i="32"/>
  <c r="D26" i="32"/>
  <c r="G26" i="32" l="1"/>
  <c r="D29" i="32"/>
  <c r="F26" i="32"/>
  <c r="E26" i="32"/>
  <c r="J28" i="32" l="1"/>
  <c r="E29" i="32"/>
  <c r="G29" i="32"/>
  <c r="D32" i="32"/>
  <c r="F29" i="32"/>
  <c r="J31" i="32" l="1"/>
  <c r="D35" i="32"/>
  <c r="G32" i="32"/>
  <c r="F32" i="32"/>
  <c r="E32" i="32"/>
  <c r="K26" i="32"/>
  <c r="L26" i="32"/>
  <c r="G35" i="32" l="1"/>
  <c r="D38" i="32"/>
  <c r="F35" i="32"/>
  <c r="E35" i="32"/>
  <c r="L29" i="32"/>
  <c r="K29" i="32"/>
  <c r="G38" i="32" l="1"/>
  <c r="E38" i="32"/>
  <c r="D41" i="32"/>
  <c r="F38" i="32"/>
  <c r="E41" i="32" l="1"/>
  <c r="D44" i="32"/>
  <c r="G41" i="32"/>
  <c r="F41" i="32"/>
  <c r="E44" i="32" l="1"/>
  <c r="D47" i="32"/>
  <c r="G44" i="32"/>
  <c r="F44" i="32"/>
  <c r="F47" i="32" l="1"/>
  <c r="E47" i="32"/>
  <c r="G47" i="32"/>
  <c r="D50" i="32"/>
  <c r="D11" i="19"/>
  <c r="C11" i="19"/>
  <c r="B11" i="19"/>
  <c r="E50" i="32" l="1"/>
  <c r="D53" i="32"/>
  <c r="G50" i="32"/>
  <c r="F50" i="32"/>
  <c r="A11" i="19"/>
  <c r="G53" i="32" l="1"/>
  <c r="D56" i="32"/>
  <c r="E53" i="32"/>
  <c r="F53" i="32"/>
  <c r="D10" i="19"/>
  <c r="D13" i="19" s="1"/>
  <c r="F56" i="32" l="1"/>
  <c r="E56" i="32"/>
  <c r="D59" i="32"/>
  <c r="G56" i="32"/>
  <c r="C10" i="19"/>
  <c r="B10" i="19"/>
  <c r="A10" i="19"/>
  <c r="G59" i="32" l="1"/>
  <c r="F59" i="32"/>
  <c r="D62" i="32"/>
  <c r="E59" i="32"/>
  <c r="C13" i="19"/>
  <c r="E10" i="19"/>
  <c r="B25" i="33"/>
  <c r="A25" i="33"/>
  <c r="G62" i="32" l="1"/>
  <c r="F62" i="32"/>
  <c r="E62" i="32"/>
  <c r="D65" i="32"/>
  <c r="E13" i="19"/>
  <c r="F10" i="19"/>
  <c r="F13" i="19" s="1"/>
  <c r="B24" i="33"/>
  <c r="A24" i="33"/>
  <c r="E65" i="32" l="1"/>
  <c r="G65" i="32"/>
  <c r="F65" i="32"/>
  <c r="D68" i="32"/>
  <c r="C23" i="33"/>
  <c r="L23" i="33" s="1"/>
  <c r="B23" i="33"/>
  <c r="A23" i="33"/>
  <c r="B22" i="33"/>
  <c r="A22" i="33"/>
  <c r="B21" i="33"/>
  <c r="A21" i="33"/>
  <c r="B20" i="33"/>
  <c r="A20" i="33"/>
  <c r="B19" i="33"/>
  <c r="A19" i="33"/>
  <c r="B18" i="33"/>
  <c r="A18" i="33"/>
  <c r="K23" i="33" l="1"/>
  <c r="G68" i="32"/>
  <c r="F68" i="32"/>
  <c r="E68" i="32"/>
  <c r="T23" i="33"/>
  <c r="P23" i="33"/>
  <c r="U23" i="33"/>
  <c r="Q23" i="33"/>
  <c r="R23" i="33"/>
  <c r="N23" i="33"/>
  <c r="S23" i="33"/>
  <c r="O23" i="33"/>
  <c r="M23" i="33"/>
  <c r="J23" i="33"/>
  <c r="B17" i="33"/>
  <c r="A17" i="33"/>
  <c r="B16" i="33" l="1"/>
  <c r="A16" i="33"/>
  <c r="B15" i="33"/>
  <c r="A15" i="33"/>
  <c r="B14" i="33"/>
  <c r="A14" i="33"/>
  <c r="B13" i="33"/>
  <c r="A13" i="33"/>
  <c r="V12" i="33"/>
  <c r="I12" i="33"/>
  <c r="H12" i="33"/>
  <c r="G12" i="33"/>
  <c r="F12" i="33"/>
  <c r="E12" i="33"/>
  <c r="D12" i="33"/>
  <c r="C12" i="33" s="1"/>
  <c r="B12" i="33"/>
  <c r="A12" i="33"/>
  <c r="AB11" i="33"/>
  <c r="AA11" i="33"/>
  <c r="Z11" i="33"/>
  <c r="Y11" i="33"/>
  <c r="X11" i="33"/>
  <c r="W11" i="33"/>
  <c r="U11" i="33"/>
  <c r="T11" i="33"/>
  <c r="S11" i="33"/>
  <c r="R11" i="33"/>
  <c r="Q11" i="33"/>
  <c r="P11" i="33"/>
  <c r="O11" i="33"/>
  <c r="N11" i="33"/>
  <c r="M11" i="33"/>
  <c r="L11" i="33" l="1"/>
  <c r="K11" i="33"/>
  <c r="J11" i="33"/>
  <c r="C11" i="33" s="1"/>
  <c r="B11" i="33"/>
  <c r="A11" i="33"/>
  <c r="AB10" i="33" s="1"/>
  <c r="AA10" i="33" s="1"/>
  <c r="Z10" i="33" s="1"/>
  <c r="Y10" i="33" s="1"/>
  <c r="X10" i="33" s="1"/>
  <c r="W10" i="33" s="1"/>
  <c r="V10" i="33"/>
  <c r="U10" i="33"/>
  <c r="T10" i="33" s="1"/>
  <c r="S10" i="33" s="1"/>
  <c r="R10" i="33" s="1"/>
  <c r="Q10" i="33" s="1"/>
  <c r="P10" i="33" s="1"/>
  <c r="O10" i="33" s="1"/>
  <c r="N10" i="33" s="1"/>
  <c r="M10" i="33" s="1"/>
  <c r="I10" i="33"/>
  <c r="H10" i="33"/>
  <c r="G10" i="33"/>
  <c r="F10" i="33"/>
  <c r="E10" i="33"/>
  <c r="D10" i="33"/>
  <c r="C10" i="33" s="1"/>
  <c r="B10" i="33"/>
  <c r="L10" i="33" l="1"/>
  <c r="K10" i="33"/>
  <c r="J10" i="33" s="1"/>
  <c r="A10" i="33"/>
  <c r="AB8" i="33" s="1"/>
  <c r="AA8" i="33" s="1"/>
  <c r="Z8" i="33" s="1"/>
  <c r="Y8" i="33" s="1"/>
  <c r="X8" i="33" s="1"/>
  <c r="W8" i="33" s="1"/>
  <c r="V8" i="33" s="1"/>
  <c r="I8" i="33"/>
  <c r="H8" i="33"/>
  <c r="G8" i="33"/>
  <c r="F8" i="33"/>
  <c r="E8" i="33"/>
  <c r="D8" i="33" l="1"/>
  <c r="C8" i="33" l="1"/>
  <c r="W6" i="33" l="1"/>
  <c r="X6" i="33" s="1"/>
  <c r="Y6" i="33" s="1"/>
  <c r="Z6" i="33" s="1"/>
  <c r="AA6" i="33" s="1"/>
  <c r="AB6" i="33" s="1"/>
  <c r="C13" i="33"/>
  <c r="U13" i="33" s="1"/>
  <c r="C14" i="33"/>
  <c r="U14" i="33" s="1"/>
  <c r="C15" i="33"/>
  <c r="U15" i="33" s="1"/>
  <c r="C16" i="33"/>
  <c r="U16" i="33" s="1"/>
  <c r="C17" i="33"/>
  <c r="U17" i="33" s="1"/>
  <c r="C18" i="33"/>
  <c r="U18" i="33" s="1"/>
  <c r="C19" i="33"/>
  <c r="U19" i="33" s="1"/>
  <c r="C20" i="33"/>
  <c r="U20" i="33" s="1"/>
  <c r="C21" i="33"/>
  <c r="U21" i="33" s="1"/>
  <c r="C22" i="33"/>
  <c r="U22" i="33" s="1"/>
  <c r="C24" i="33"/>
  <c r="U24" i="33" s="1"/>
  <c r="C25" i="33"/>
  <c r="U25" i="33" s="1"/>
  <c r="T15" i="33"/>
  <c r="T19" i="33"/>
  <c r="T24" i="33"/>
  <c r="S13" i="33"/>
  <c r="S17" i="33"/>
  <c r="S21" i="33"/>
  <c r="R13" i="33"/>
  <c r="R15" i="33"/>
  <c r="R19" i="33"/>
  <c r="R24" i="33"/>
  <c r="Q13" i="33"/>
  <c r="Q15" i="33"/>
  <c r="Q17" i="33"/>
  <c r="Q19" i="33"/>
  <c r="Q21" i="33"/>
  <c r="P13" i="33"/>
  <c r="P15" i="33"/>
  <c r="P17" i="33"/>
  <c r="P19" i="33"/>
  <c r="P21" i="33"/>
  <c r="P24" i="33"/>
  <c r="O13" i="33"/>
  <c r="O15" i="33"/>
  <c r="O17" i="33"/>
  <c r="O19" i="33"/>
  <c r="O21" i="33"/>
  <c r="O24" i="33"/>
  <c r="N13" i="33"/>
  <c r="N15" i="33"/>
  <c r="N17" i="33"/>
  <c r="N19" i="33"/>
  <c r="N21" i="33"/>
  <c r="N24" i="33"/>
  <c r="M13" i="33"/>
  <c r="M15" i="33"/>
  <c r="M17" i="33"/>
  <c r="M19" i="33"/>
  <c r="M21" i="33"/>
  <c r="M24" i="33"/>
  <c r="L13" i="33"/>
  <c r="L15" i="33"/>
  <c r="L17" i="33"/>
  <c r="L19" i="33"/>
  <c r="L21" i="33"/>
  <c r="L24" i="33"/>
  <c r="K13" i="33"/>
  <c r="K15" i="33"/>
  <c r="K17" i="33"/>
  <c r="K19" i="33"/>
  <c r="K21" i="33"/>
  <c r="K24" i="33"/>
  <c r="J13" i="33"/>
  <c r="J15" i="33"/>
  <c r="J17" i="33"/>
  <c r="J19" i="33"/>
  <c r="J21" i="33"/>
  <c r="J24" i="33"/>
  <c r="E11" i="19"/>
  <c r="F11" i="19" s="1"/>
  <c r="U12" i="33" l="1"/>
  <c r="U8" i="33" s="1"/>
  <c r="Q24" i="33"/>
  <c r="R21" i="33"/>
  <c r="R17" i="33"/>
  <c r="S24" i="33"/>
  <c r="S19" i="33"/>
  <c r="S15" i="33"/>
  <c r="T21" i="33"/>
  <c r="T17" i="33"/>
  <c r="T13" i="33"/>
  <c r="J25" i="33"/>
  <c r="J20" i="33"/>
  <c r="J16" i="33"/>
  <c r="K22" i="33"/>
  <c r="K18" i="33"/>
  <c r="K14" i="33"/>
  <c r="L25" i="33"/>
  <c r="L20" i="33"/>
  <c r="L16" i="33"/>
  <c r="M22" i="33"/>
  <c r="M18" i="33"/>
  <c r="M14" i="33"/>
  <c r="N25" i="33"/>
  <c r="N20" i="33"/>
  <c r="N16" i="33"/>
  <c r="O22" i="33"/>
  <c r="O18" i="33"/>
  <c r="O14" i="33"/>
  <c r="P25" i="33"/>
  <c r="P20" i="33"/>
  <c r="P16" i="33"/>
  <c r="Q22" i="33"/>
  <c r="Q18" i="33"/>
  <c r="Q14" i="33"/>
  <c r="R25" i="33"/>
  <c r="R20" i="33"/>
  <c r="R16" i="33"/>
  <c r="S22" i="33"/>
  <c r="S18" i="33"/>
  <c r="S14" i="33"/>
  <c r="T25" i="33"/>
  <c r="T20" i="33"/>
  <c r="T16" i="33"/>
  <c r="J22" i="33"/>
  <c r="J18" i="33"/>
  <c r="J14" i="33"/>
  <c r="K25" i="33"/>
  <c r="K20" i="33"/>
  <c r="K16" i="33"/>
  <c r="L22" i="33"/>
  <c r="L18" i="33"/>
  <c r="L14" i="33"/>
  <c r="M25" i="33"/>
  <c r="M20" i="33"/>
  <c r="M16" i="33"/>
  <c r="N22" i="33"/>
  <c r="N18" i="33"/>
  <c r="N14" i="33"/>
  <c r="O25" i="33"/>
  <c r="O20" i="33"/>
  <c r="O16" i="33"/>
  <c r="P22" i="33"/>
  <c r="P18" i="33"/>
  <c r="P14" i="33"/>
  <c r="Q25" i="33"/>
  <c r="Q20" i="33"/>
  <c r="Q16" i="33"/>
  <c r="R22" i="33"/>
  <c r="R18" i="33"/>
  <c r="R14" i="33"/>
  <c r="S25" i="33"/>
  <c r="S20" i="33"/>
  <c r="S16" i="33"/>
  <c r="T22" i="33"/>
  <c r="T18" i="33"/>
  <c r="T14" i="33"/>
  <c r="P12" i="33" l="1"/>
  <c r="P8" i="33" s="1"/>
  <c r="L12" i="33"/>
  <c r="L8" i="33" s="1"/>
  <c r="O12" i="33"/>
  <c r="O8" i="33" s="1"/>
  <c r="N12" i="33"/>
  <c r="N8" i="33" s="1"/>
  <c r="J12" i="33"/>
  <c r="J8" i="33" s="1"/>
  <c r="Q12" i="33"/>
  <c r="Q8" i="33" s="1"/>
  <c r="M12" i="33"/>
  <c r="M8" i="33" s="1"/>
  <c r="S12" i="33"/>
  <c r="S8" i="33" s="1"/>
  <c r="K12" i="33"/>
  <c r="K8" i="33" s="1"/>
  <c r="R12" i="33"/>
  <c r="R8" i="33" s="1"/>
  <c r="T12" i="33"/>
  <c r="T8" i="33" s="1"/>
  <c r="D77" i="32"/>
  <c r="G77" i="32" s="1"/>
  <c r="F77" i="32"/>
  <c r="D140" i="32"/>
  <c r="D143" i="32" s="1"/>
  <c r="F140" i="32"/>
  <c r="G140" i="32"/>
  <c r="D235" i="32"/>
  <c r="F235" i="32" s="1"/>
  <c r="G235" i="32"/>
  <c r="D238" i="32"/>
  <c r="E238" i="32" s="1"/>
  <c r="E235" i="32"/>
  <c r="F238" i="32"/>
  <c r="G238" i="32"/>
  <c r="D263" i="32"/>
  <c r="F263" i="32" s="1"/>
  <c r="G263" i="32"/>
  <c r="D266" i="32"/>
  <c r="G266" i="32" s="1"/>
  <c r="F266" i="32"/>
  <c r="D281" i="32"/>
  <c r="E281" i="32" s="1"/>
  <c r="F281" i="32"/>
  <c r="G281" i="32"/>
  <c r="D284" i="32"/>
  <c r="F284" i="32" s="1"/>
  <c r="G284" i="32"/>
  <c r="D287" i="32"/>
  <c r="E287" i="32" s="1"/>
  <c r="E284" i="32"/>
  <c r="G143" i="32" l="1"/>
  <c r="D146" i="32"/>
  <c r="F143" i="32"/>
  <c r="G287" i="32"/>
  <c r="F287" i="32"/>
  <c r="D269" i="32"/>
  <c r="D241" i="32"/>
  <c r="D80" i="32"/>
  <c r="G80" i="32" l="1"/>
  <c r="F80" i="32"/>
  <c r="D83" i="32"/>
  <c r="F241" i="32"/>
  <c r="G241" i="32"/>
  <c r="D244" i="32"/>
  <c r="E241" i="32"/>
  <c r="G269" i="32"/>
  <c r="D272" i="32"/>
  <c r="F269" i="32"/>
  <c r="G146" i="32"/>
  <c r="D149" i="32"/>
  <c r="F146" i="32"/>
  <c r="F272" i="32" l="1"/>
  <c r="G272" i="32"/>
  <c r="F149" i="32"/>
  <c r="D152" i="32"/>
  <c r="G149" i="32"/>
  <c r="G83" i="32"/>
  <c r="F83" i="32"/>
  <c r="D86" i="32"/>
  <c r="E244" i="32"/>
  <c r="D247" i="32"/>
  <c r="G244" i="32"/>
  <c r="F244" i="32"/>
  <c r="G86" i="32" l="1"/>
  <c r="D89" i="32"/>
  <c r="F86" i="32"/>
  <c r="G152" i="32"/>
  <c r="D155" i="32"/>
  <c r="F152" i="32"/>
  <c r="G247" i="32"/>
  <c r="E247" i="32"/>
  <c r="F247" i="32"/>
  <c r="D98" i="32" l="1"/>
  <c r="F89" i="32"/>
  <c r="G89" i="32"/>
  <c r="G155" i="32"/>
  <c r="D158" i="32"/>
  <c r="F155" i="32"/>
  <c r="D161" i="32" l="1"/>
  <c r="G158" i="32"/>
  <c r="F158" i="32"/>
  <c r="D101" i="32"/>
  <c r="G98" i="32"/>
  <c r="F98" i="32"/>
  <c r="D104" i="32" l="1"/>
  <c r="F101" i="32"/>
  <c r="G101" i="32"/>
  <c r="G161" i="32"/>
  <c r="F161" i="32"/>
  <c r="F104" i="32" l="1"/>
  <c r="G104" i="32"/>
</calcChain>
</file>

<file path=xl/sharedStrings.xml><?xml version="1.0" encoding="utf-8"?>
<sst xmlns="http://schemas.openxmlformats.org/spreadsheetml/2006/main" count="989" uniqueCount="466">
  <si>
    <t>m²</t>
  </si>
  <si>
    <t>m</t>
  </si>
  <si>
    <t>m³</t>
  </si>
  <si>
    <t>74209/001</t>
  </si>
  <si>
    <t>COD SINAPI</t>
  </si>
  <si>
    <t>I</t>
  </si>
  <si>
    <t>II</t>
  </si>
  <si>
    <t>un</t>
  </si>
  <si>
    <t>TOTAL</t>
  </si>
  <si>
    <t>ITEM</t>
  </si>
  <si>
    <t>Riscos</t>
  </si>
  <si>
    <t>II.1</t>
  </si>
  <si>
    <t>II.2</t>
  </si>
  <si>
    <t>vb</t>
  </si>
  <si>
    <t>73960/001</t>
  </si>
  <si>
    <t xml:space="preserve">Administração direta (AD) </t>
  </si>
  <si>
    <t xml:space="preserve">FORNECIMENTO DE MATERIAIS </t>
  </si>
  <si>
    <t>unid</t>
  </si>
  <si>
    <t>m2</t>
  </si>
  <si>
    <t>SERVIÇOS TÉCNICOS</t>
  </si>
  <si>
    <t>I.1</t>
  </si>
  <si>
    <t>SERVIÇOS INICIAIS - INSTALAÇÃO DA OBRA</t>
  </si>
  <si>
    <t xml:space="preserve"> INSTALAÇÃO DA OBRA</t>
  </si>
  <si>
    <t>I.1.1</t>
  </si>
  <si>
    <t>I.1.2</t>
  </si>
  <si>
    <t>I.1.4</t>
  </si>
  <si>
    <t>I.1.5</t>
  </si>
  <si>
    <t>I.1.6</t>
  </si>
  <si>
    <t>I.1.7</t>
  </si>
  <si>
    <t>I.1.8</t>
  </si>
  <si>
    <t>I.1.3</t>
  </si>
  <si>
    <t>I.1.9</t>
  </si>
  <si>
    <t>I.1.10</t>
  </si>
  <si>
    <t>II.1.1</t>
  </si>
  <si>
    <t>II.1.2</t>
  </si>
  <si>
    <t>II.2.1</t>
  </si>
  <si>
    <t>II.2.2</t>
  </si>
  <si>
    <t>II.2.3</t>
  </si>
  <si>
    <t>h</t>
  </si>
  <si>
    <t>UNID</t>
  </si>
  <si>
    <t>CUSTO UNITÁRIO</t>
  </si>
  <si>
    <t>m3</t>
  </si>
  <si>
    <t>ml</t>
  </si>
  <si>
    <t>I.1.11</t>
  </si>
  <si>
    <t>I.1.12</t>
  </si>
  <si>
    <t>Locação e nivelamento para obras de rede de esgoto</t>
  </si>
  <si>
    <t>REDE COLETORA DE ESGOTO</t>
  </si>
  <si>
    <t>SERVIÇOS PRELIMINARES</t>
  </si>
  <si>
    <t xml:space="preserve"> ATERRO E REATERRO </t>
  </si>
  <si>
    <t>Reaterro manual em camadas</t>
  </si>
  <si>
    <t>ESCORAMENTO</t>
  </si>
  <si>
    <t>ESGOTAMENTO DE VALAS</t>
  </si>
  <si>
    <t>II.3</t>
  </si>
  <si>
    <t>II.4</t>
  </si>
  <si>
    <t>II.5</t>
  </si>
  <si>
    <t>II.4.1</t>
  </si>
  <si>
    <t>II.5.3</t>
  </si>
  <si>
    <t>II.6.1</t>
  </si>
  <si>
    <t>II.7</t>
  </si>
  <si>
    <t>II.7.1</t>
  </si>
  <si>
    <t>II.8</t>
  </si>
  <si>
    <t>II.8.1</t>
  </si>
  <si>
    <t>II.9</t>
  </si>
  <si>
    <t>II.9.1</t>
  </si>
  <si>
    <t>II.10</t>
  </si>
  <si>
    <t>II.11</t>
  </si>
  <si>
    <t>II.11.1</t>
  </si>
  <si>
    <t>RECOMPOSIÇÃO DE PAVIMENTOS</t>
  </si>
  <si>
    <t xml:space="preserve"> POÇOS DE VISITA</t>
  </si>
  <si>
    <t>ASSENTAMENTO DA REDE COLETORA</t>
  </si>
  <si>
    <t xml:space="preserve">REMOÇÃO DE PAVIMENTAÇÃO </t>
  </si>
  <si>
    <t>MONTAGEM DE LIGAÇÕES PREDIAIS</t>
  </si>
  <si>
    <t>FUNDAÇÃO E ESTRUTURA</t>
  </si>
  <si>
    <t>73964/006</t>
  </si>
  <si>
    <t>-</t>
  </si>
  <si>
    <t>Kg</t>
  </si>
  <si>
    <t>DESCRIÇÃO</t>
  </si>
  <si>
    <t>QUANT</t>
  </si>
  <si>
    <t>CAPITULO</t>
  </si>
  <si>
    <t>DESCRIÇÃO DA ETAPA</t>
  </si>
  <si>
    <t xml:space="preserve">RESUMO D0 DEMONSTRATIVO  CUSTO UNITÁRIO </t>
  </si>
  <si>
    <t>OBRA: IMPLANTAÇÃO DE SISTEMA DE ESGOTO SANITÁRIO</t>
  </si>
  <si>
    <t>II.11.2</t>
  </si>
  <si>
    <t>DEMONSTRATIVO  CUSTO UNITÁRIO - OBRA IMPLANTAÇÃO SISTEMA ESGOTO SANITÁRIO</t>
  </si>
  <si>
    <t>Reaterro e compactação mecânico de vala</t>
  </si>
  <si>
    <t>II.4.2</t>
  </si>
  <si>
    <t>II.4.3</t>
  </si>
  <si>
    <t>II.6</t>
  </si>
  <si>
    <t>II.12</t>
  </si>
  <si>
    <t>II.7.2</t>
  </si>
  <si>
    <t>II.7.3</t>
  </si>
  <si>
    <t>II.7.4</t>
  </si>
  <si>
    <t>II.7.5</t>
  </si>
  <si>
    <t>II.8.2</t>
  </si>
  <si>
    <t>II.10.1</t>
  </si>
  <si>
    <t>II.10.2</t>
  </si>
  <si>
    <t>II.10.3</t>
  </si>
  <si>
    <t>II.10.4</t>
  </si>
  <si>
    <t>II.11.3</t>
  </si>
  <si>
    <t>II.11.4</t>
  </si>
  <si>
    <t>II.11.5</t>
  </si>
  <si>
    <t>II.11.6</t>
  </si>
  <si>
    <t>II.11.7</t>
  </si>
  <si>
    <t>II.11.8</t>
  </si>
  <si>
    <t>II.11.9</t>
  </si>
  <si>
    <t>11.12.1</t>
  </si>
  <si>
    <t>ESCAVAÇÃO DE SOLOS</t>
  </si>
  <si>
    <t>Modulo de Base Pre-Moldado Concreto DN 1000 x 750 mm</t>
  </si>
  <si>
    <t>BDI</t>
  </si>
  <si>
    <t>ORÇAMENTO REVISADO - COM  DESONERAÇÃO</t>
  </si>
  <si>
    <t>Lucro</t>
  </si>
  <si>
    <t>COMPOSIÇÃO CUSTO BDI - AQUISIÇÃO DE MATERIAIS</t>
  </si>
  <si>
    <t>MULTHIDRO</t>
  </si>
  <si>
    <t xml:space="preserve">MAQUIMOTOR COMERCIAL E TÉCNICA </t>
  </si>
  <si>
    <t>Válvula Gaveta Flangeado FoFo EURO 23 PN 10 DN 80 mm c/volante</t>
  </si>
  <si>
    <t>Válvula Gaveta Flangeada cunha de Borracha corpo curto com volante pn10 DN 75mm</t>
  </si>
  <si>
    <t>U</t>
  </si>
  <si>
    <t>Válvula Gaveta flangeada FoFo Euro 23 PN 10 DN 50 mm com volante</t>
  </si>
  <si>
    <t>Válvula Gaveta flangeada FoFo Euro 23 PN 10 DN 100 mm com volante</t>
  </si>
  <si>
    <t>SF SANEAMENTO</t>
  </si>
  <si>
    <t>Válvula Gaveta com bolsas FoFo Euro 25 PN 10 DN 150 mm com Cabeçote</t>
  </si>
  <si>
    <t>TUBO-PTA-BOL TUBINT 80 mm PAM</t>
  </si>
  <si>
    <t>TUBO-PTA-BOL TUBINT 100 mm PAM</t>
  </si>
  <si>
    <t>286720870001-62</t>
  </si>
  <si>
    <t>TUBO-FLS TUBINTFL10/16/25 80X5800 mm</t>
  </si>
  <si>
    <t>TUBO-FLS TUBINTFL10/16 100X5800 mm</t>
  </si>
  <si>
    <t xml:space="preserve">TUBO-PTA-BOL TUBINTPB 80 X 1000mm </t>
  </si>
  <si>
    <t>TUBO-FL-PT TUBINTFP 10/16 100X1500 mm</t>
  </si>
  <si>
    <t>TUBO-FL-PT TUBINTFP 10/16/25 80X4500 mm</t>
  </si>
  <si>
    <t>TUBO-FL-PT TUBINTFP 10/16/25 80X4000 mm</t>
  </si>
  <si>
    <t>TUBO-FL-PT TUBINTFP 10/16 100X4500 mm</t>
  </si>
  <si>
    <t>TUBO-FL-PT TUBINTFP 10/16 100X4000 mm</t>
  </si>
  <si>
    <t xml:space="preserve">TUBO-PTA-BOL TUBINTPB 100 X 5000mm </t>
  </si>
  <si>
    <t xml:space="preserve">TUBO-PTA-BOL TUBINTPB 100 X 4500mm </t>
  </si>
  <si>
    <t xml:space="preserve">TUBO-PTA-BOL TUBINTPB 80 X 4000mm </t>
  </si>
  <si>
    <t xml:space="preserve">TUBO-PTA-BOL TUBINTPB 80 X 2500mm </t>
  </si>
  <si>
    <t xml:space="preserve">TUBO-PTA-BOL TUBINTPB 80 X 3000mm </t>
  </si>
  <si>
    <t xml:space="preserve">TUBO-PTA-BOL TUBINTPB 100 X 4000mm </t>
  </si>
  <si>
    <t xml:space="preserve">TUBO-FL-PT TUBINTFP 10/16/25 80X3000 mm </t>
  </si>
  <si>
    <t xml:space="preserve">TUBO-FL-PT TUBINTFP 10/16 100X3000 mm </t>
  </si>
  <si>
    <t xml:space="preserve">TUBO-FL-PT TUBINTFO 10/16 100X2500 mm </t>
  </si>
  <si>
    <t>TUBO-FLS TUBINTFL 10/16/25 80x1500 mm</t>
  </si>
  <si>
    <t>TOCO TOF 10/16/25 80X250 mm PAM</t>
  </si>
  <si>
    <t>TUBO-FL-PT TUBINTFP 10/16 100X1000mm</t>
  </si>
  <si>
    <t>TUBO-FLS TUBINTFL 10/16/25 80X2000 mm</t>
  </si>
  <si>
    <t>TUBO-FLS TUBINTFL 10/16 100X2000 mm</t>
  </si>
  <si>
    <t>TE-FLS TFF 10/16/25 80 X 80 mm PAM</t>
  </si>
  <si>
    <t>TE-FLS TFF 10/16 100 X 100 mm PAM</t>
  </si>
  <si>
    <t>TE-BOL TJGS 80 X 80 mm PAM</t>
  </si>
  <si>
    <t>TE-BOL TJGS 100 X 100 mm PAM</t>
  </si>
  <si>
    <t>TAMPAO ESTAQUED400 600 mm PAM IMP</t>
  </si>
  <si>
    <t>TAMPAO TD5 100 S/INSC. PAM NAC</t>
  </si>
  <si>
    <t>Almeida</t>
  </si>
  <si>
    <t>(51) 3085-5705</t>
  </si>
  <si>
    <t>NM REPRESENTAÇÕES</t>
  </si>
  <si>
    <t xml:space="preserve">TAMPAO QUADRADO 600X600 </t>
  </si>
  <si>
    <t>TAMPAO KORUMIND400 600 PAM NAC</t>
  </si>
  <si>
    <t>Guilherme</t>
  </si>
  <si>
    <t>(19) 3223-6070</t>
  </si>
  <si>
    <t>00.662.084/0001-29</t>
  </si>
  <si>
    <t>CONEXO</t>
  </si>
  <si>
    <t>REDUÇÃO FLS RFF 10/16/25 100X50mm PAM</t>
  </si>
  <si>
    <t>REDUÇÃO FLS RFF 10/16/25 80X50mm PAM</t>
  </si>
  <si>
    <t>REDUÇÃO FLS RFF 10/16 100X80mm PAM</t>
  </si>
  <si>
    <t>JUNÇÃO FLS YFF 10/16/25 80X80mm PAM</t>
  </si>
  <si>
    <t>JUNÇÃO FLS YFF 10/16 100X100mm PAM</t>
  </si>
  <si>
    <t>HASTE PROL.HQC 1 1.1/8X2000mm MH</t>
  </si>
  <si>
    <t>TUBO FL-PT TUBINTFP 10/16/25  80X1000MM</t>
  </si>
  <si>
    <t>TUBO FL-PT TUBINTFP 10/16/25  80X500MM</t>
  </si>
  <si>
    <t>TUBO FL-PT TUBINTFP 10/16  100X350MM</t>
  </si>
  <si>
    <t>TOCO TOF 10/16/25 80 X250 mm PAM</t>
  </si>
  <si>
    <t>TOCO TOF 10/16 100 X500 mm PAM</t>
  </si>
  <si>
    <t>TOCO TOF 10/16 100 X 250 mm PAM</t>
  </si>
  <si>
    <t>TUBO FLS TUBINTFL 10/16 100X1500mm</t>
  </si>
  <si>
    <t>TUBO FLS TUBINTFL 10/16 100X1000mm</t>
  </si>
  <si>
    <t>MADRID</t>
  </si>
  <si>
    <t>TUBO FLS TUBINTFL 10/16 80X1000mm</t>
  </si>
  <si>
    <t>Extremidade Ponta Flange Fofo DN 80 mm L=1,00 m</t>
  </si>
  <si>
    <t>Extremidade Ponta Flange Fofo DN 80 mm L=0,5m</t>
  </si>
  <si>
    <t>Extremidade Ponta Flange Fofo DN 100 mm L=0,35m</t>
  </si>
  <si>
    <t>Extremidade Flange Flange Fofo DN 80 mm L=0,25 m</t>
  </si>
  <si>
    <t>Extremidade Flange Flange Fofo DN 100 mm L=0,50 m</t>
  </si>
  <si>
    <t>Extremidade Flange Flange Fofo DN 100 mm L=0,25 m</t>
  </si>
  <si>
    <t>Extremidade Flange Flange Fofo DN 100 mm L= 1,50 m</t>
  </si>
  <si>
    <t>Extremidade Flange Flange Fofo DN 100 mm L= 1,00 m</t>
  </si>
  <si>
    <t>EXTREMIDADE FL-BOL EFJGS 10/16/25 80 mm PAM</t>
  </si>
  <si>
    <t>EXTREMIDADE FL-BOL EFJGS 10/16 100 mm PAM</t>
  </si>
  <si>
    <t>CURVA-FLS C90FF10/16 100mm PAM</t>
  </si>
  <si>
    <t>CURVA-FLS C90FF10/16 80mm PAM</t>
  </si>
  <si>
    <t>CURVA-FLS C45FF10/16/25 80mm PAM</t>
  </si>
  <si>
    <t>CURVA-FLS C45FF10/16 100mm PAM</t>
  </si>
  <si>
    <t>CURVA - BOLSAS C90 JGS 80mm PAM</t>
  </si>
  <si>
    <t>CURVA - BOLSAS C90 JGS 100mm PAM</t>
  </si>
  <si>
    <t>ADAPTADOR JGS/KLIKSO 80 X 50 mm PAM</t>
  </si>
  <si>
    <t>ADAPTADOR JGS/KLIKSO 80 X 75 mm PAM</t>
  </si>
  <si>
    <t>ADAPTADOR JGS/KLIKSO 100 X 100 mm PAM</t>
  </si>
  <si>
    <t>EAUX</t>
  </si>
  <si>
    <t>Válvula de Retenção Flangeada Portinhola Única 3" 75mm</t>
  </si>
  <si>
    <t>BOMBAS BETO</t>
  </si>
  <si>
    <t>Stop Log de Fibra de Vidro 785x400</t>
  </si>
  <si>
    <t>Angélica</t>
  </si>
  <si>
    <t>(51) 3365-4499</t>
  </si>
  <si>
    <t>079539390001-10</t>
  </si>
  <si>
    <t>BS METAIS</t>
  </si>
  <si>
    <t>Válvula Borboleta FF Ansi 304 "3"</t>
  </si>
  <si>
    <t>Vargas</t>
  </si>
  <si>
    <t>(51)2126-9440</t>
  </si>
  <si>
    <t>331500530006-52</t>
  </si>
  <si>
    <t>AÇOTUBO</t>
  </si>
  <si>
    <t>Tubo Aço Inox Ansi 304 "3"</t>
  </si>
  <si>
    <t>Tubo Aço Inox Ansi 304 "2"</t>
  </si>
  <si>
    <t>Tee Aço Inox Ansi 304 "3"</t>
  </si>
  <si>
    <t>Curva Aço Inox ANSI 304 90º "3"</t>
  </si>
  <si>
    <t>Curva Aço Inox ANSI 304 45º "3"</t>
  </si>
  <si>
    <t>Conjunto de Soprador de ar Qunit 4,97m³/min, 10CV, com componentes</t>
  </si>
  <si>
    <t>Conjunto de Soprador de ar Qunit 2,48m³/min, 5CV, com componentes</t>
  </si>
  <si>
    <t xml:space="preserve">Marcelo </t>
  </si>
  <si>
    <t>Conjunto de Soprador de ar Qunit 1,00m³/min, 4CV, com componentes</t>
  </si>
  <si>
    <t>Conjunto de difusores de ar (6 difusores)</t>
  </si>
  <si>
    <t>Conjunto de difusores de ar (12 difusores)</t>
  </si>
  <si>
    <t>Vertedor triangular 90º, placa dentada, 4x0,15m</t>
  </si>
  <si>
    <t>Vertedor triangular 90º, placa dentada, 3x0,15m</t>
  </si>
  <si>
    <t>Calha para Coleta de Escuma 30x20cm</t>
  </si>
  <si>
    <t>Grade manual (0,25x0,5m)</t>
  </si>
  <si>
    <t>LINDNER TECHNO SYSTEMS</t>
  </si>
  <si>
    <t>Grade manual (0,2x0,5m)</t>
  </si>
  <si>
    <t>Calha Parshall para medição Q= 9 l/s, 3", W=7,6 cm</t>
  </si>
  <si>
    <t>Cesto Içável 40x30 cm CF projeto (Retentor de sólidos, contramontantes e acessórios de fixação)</t>
  </si>
  <si>
    <t>(19)3604-7323</t>
  </si>
  <si>
    <t>Válvula de Retenção FoFO flangeada, portinhola única ANSI 125 DN 50 mm</t>
  </si>
  <si>
    <t>R</t>
  </si>
  <si>
    <t>(51)8152-9102</t>
  </si>
  <si>
    <t>Válvula de Retenção FoFO flangeada, portinhola única ANSI 125 DN 100 mm</t>
  </si>
  <si>
    <t>Contato</t>
  </si>
  <si>
    <t>Telefone</t>
  </si>
  <si>
    <t>CNPJ</t>
  </si>
  <si>
    <t>TE Corneta em concreto DN150</t>
  </si>
  <si>
    <t>D'AGOSTINI</t>
  </si>
  <si>
    <t>Laje Excêntrica 1200 / 600</t>
  </si>
  <si>
    <t>CONSTRUSINOS</t>
  </si>
  <si>
    <t>CONCRETOS DO SUL</t>
  </si>
  <si>
    <t>Anel p/ chaminé Di = 0,60 m - 0,10 m</t>
  </si>
  <si>
    <t>Anel p/ chaminé Di = 0,60 m - 0,15 m</t>
  </si>
  <si>
    <t>Cone redução 1000x600 - 1,00 m</t>
  </si>
  <si>
    <t>Anel p/ balão Di = 1,00 m - 0,20 m</t>
  </si>
  <si>
    <t>Anel p/ balão Di = 1,00 m - 0,50 m</t>
  </si>
  <si>
    <t>Anel p/ balão Di = 1,00 m - 0,75 m</t>
  </si>
  <si>
    <t>Anel p/ balão Di = 1,00 m - 1,00 m</t>
  </si>
  <si>
    <t xml:space="preserve">Modulo de Base Pre-Moldado Concreto DN 600 x 500mm </t>
  </si>
  <si>
    <t>REDE</t>
  </si>
  <si>
    <t>CURVA-FLS C90FF10/16 50mm PAM</t>
  </si>
  <si>
    <t>Barracão aberto de obra de madeira (depósito)</t>
  </si>
  <si>
    <t>TOTAL COM BDI</t>
  </si>
  <si>
    <t>TOTAL SEM BDI</t>
  </si>
  <si>
    <t>Limpeza do terreno - roçada densa</t>
  </si>
  <si>
    <t xml:space="preserve">Ligação domiciliar de água </t>
  </si>
  <si>
    <t xml:space="preserve">Instalação provisória esgoto - fossa e poço sumidouro </t>
  </si>
  <si>
    <t>Instalação ligação provisória elétrica baixa tensão para canteiro de obra</t>
  </si>
  <si>
    <t>Sanitário com vaso e chuveiro para pessoal obra</t>
  </si>
  <si>
    <t>73822/001</t>
  </si>
  <si>
    <t>73752/001</t>
  </si>
  <si>
    <t xml:space="preserve">Barracão obra madeira - escritório </t>
  </si>
  <si>
    <t>Barracão obra madeira - alojamento</t>
  </si>
  <si>
    <t>Barracão obra madeira - almoxarifado</t>
  </si>
  <si>
    <t>Barracão obra madeira - refeitório</t>
  </si>
  <si>
    <t>Placa de obra chapa aço galvanizado</t>
  </si>
  <si>
    <t>Cadastro e desenho para obras de rede de água e esgoto</t>
  </si>
  <si>
    <t>Sinalização de trânsito (noturna)</t>
  </si>
  <si>
    <t xml:space="preserve">Passadiço de madeira para pedestre </t>
  </si>
  <si>
    <t>Travessia de madeira para veículos</t>
  </si>
  <si>
    <t>74219/001</t>
  </si>
  <si>
    <t>74219/002</t>
  </si>
  <si>
    <t>Escoramento madeira continuo</t>
  </si>
  <si>
    <t>Esgotamento com bombas</t>
  </si>
  <si>
    <t>Lastro de brita</t>
  </si>
  <si>
    <t>Lastro concreto (1:3:5) preparo mecânico</t>
  </si>
  <si>
    <t>Concreto estrutural virado betoneira FCk 15 Mpa</t>
  </si>
  <si>
    <t>Remoção de pedra irregular/paralelepipedo</t>
  </si>
  <si>
    <t>Remoção de asfalto espessura de 6 a 10 cm</t>
  </si>
  <si>
    <t xml:space="preserve">Remoção de placas de concreto </t>
  </si>
  <si>
    <t>Remoção pavimentos passeio (lajes de grês, ladrilhos, lajotas de basalto e laje de grês)</t>
  </si>
  <si>
    <t>Recomposição de asfalto CBUQ espessura de 8 cm</t>
  </si>
  <si>
    <t>Recomposição de concreto</t>
  </si>
  <si>
    <t>Recomposição de pedra irregular</t>
  </si>
  <si>
    <t>Recomposição de basalto regular e irregular</t>
  </si>
  <si>
    <t>Recomposição de ladrilho hidráulico</t>
  </si>
  <si>
    <t xml:space="preserve">Recomposição de laje de gres </t>
  </si>
  <si>
    <t xml:space="preserve">Recomposição de grama </t>
  </si>
  <si>
    <t xml:space="preserve">Recomposição de meio fio </t>
  </si>
  <si>
    <t>Recomposição de base de brita graduada</t>
  </si>
  <si>
    <t>Ligação predial em PVC com caixa de calçada</t>
  </si>
  <si>
    <t>74015/001</t>
  </si>
  <si>
    <t>74164/004</t>
  </si>
  <si>
    <t>73784/001</t>
  </si>
  <si>
    <t>73891/001</t>
  </si>
  <si>
    <t>Assentamento tubo coletor esgoto PVC Liso JE DN 150mm</t>
  </si>
  <si>
    <t>TECMOLD</t>
  </si>
  <si>
    <t>Chave de comando tipo bóia sem contato com mercúrio</t>
  </si>
  <si>
    <t>THOMÉ ELÉTRICA</t>
  </si>
  <si>
    <t>CÉSAR NATAL</t>
  </si>
  <si>
    <t>EWG</t>
  </si>
  <si>
    <t>Comporta de fundo PRFV 0,25x0,50</t>
  </si>
  <si>
    <t>Cabeçote para válvula EURO DN 150 mm</t>
  </si>
  <si>
    <t>Válvula Gaveta BB FoFo EURO 24 PN 10 DN 75mm</t>
  </si>
  <si>
    <t>Tubo AÇO FL-PT DN 50 mm L = 3,85 m</t>
  </si>
  <si>
    <t>Tubo Aço FLS DN 50 mm L = 0,6 m</t>
  </si>
  <si>
    <t>Tubo Aço FLS DN 50 mm L = 4,80 m</t>
  </si>
  <si>
    <t>Tubo Aço FLS DN 50 mm L = 0,4 m</t>
  </si>
  <si>
    <t>Tubo Aço FL-PT Dn 50 mm L = 1,75 m</t>
  </si>
  <si>
    <t>Tubo Aço FL-PT DN 50 mm L = 0,45 m</t>
  </si>
  <si>
    <t>Tubo Aço FLS DN 50 mm L = 3,75 m</t>
  </si>
  <si>
    <t>Tubo Aço FLS DN 50 mm 2,25 m</t>
  </si>
  <si>
    <t>Curva Aço FLS 45° DN 50 mm</t>
  </si>
  <si>
    <t>Curva Aço FLS 90° DN 50 mm</t>
  </si>
  <si>
    <t>TEE Aço FLS DN 50 mm</t>
  </si>
  <si>
    <t>Bocal de Tomada de gás</t>
  </si>
  <si>
    <t>AVK</t>
  </si>
  <si>
    <t>MULTIHIDRO</t>
  </si>
  <si>
    <t>DMB</t>
  </si>
  <si>
    <t>VALSUL</t>
  </si>
  <si>
    <t>BRASTETUBOS</t>
  </si>
  <si>
    <t>CROVAL</t>
  </si>
  <si>
    <t>VAPORTEC</t>
  </si>
  <si>
    <t>Gradil de Concreto</t>
  </si>
  <si>
    <t>TOCO TOF 10/16/25 80X500 mm PAM</t>
  </si>
  <si>
    <t>SEM DESONERAÇÃO</t>
  </si>
  <si>
    <t>COM DESONERAÇÃO</t>
  </si>
  <si>
    <t>VALOR DO ORÇAMENTO</t>
  </si>
  <si>
    <t>DIFERENÇA</t>
  </si>
  <si>
    <t>DESONERAÇÃO</t>
  </si>
  <si>
    <t>74221/1</t>
  </si>
  <si>
    <t>FERPAC</t>
  </si>
  <si>
    <t>07.882.445/0001-91</t>
  </si>
  <si>
    <t>00.639.844/0001-87</t>
  </si>
  <si>
    <t>Carvão Ativado (kg)</t>
  </si>
  <si>
    <t>ALPHACARBO</t>
  </si>
  <si>
    <t>07.438.908/0001-20</t>
  </si>
  <si>
    <t>BFILTERS</t>
  </si>
  <si>
    <t>11.604.104/0001.21</t>
  </si>
  <si>
    <t>RDA</t>
  </si>
  <si>
    <t>06.143.244/0001-00</t>
  </si>
  <si>
    <t>13.670.664/0001-00</t>
  </si>
  <si>
    <t>EPT SANEAMENTO</t>
  </si>
  <si>
    <t>03.439.949/0001-80</t>
  </si>
  <si>
    <t>DAGOSTINI</t>
  </si>
  <si>
    <t>LOJASYNTH</t>
  </si>
  <si>
    <t>LABORSHOPPING</t>
  </si>
  <si>
    <t>PRECONCRETOS</t>
  </si>
  <si>
    <t>MCA</t>
  </si>
  <si>
    <t>Quadro de Automação e Controle (ETE 2,5 L/S)</t>
  </si>
  <si>
    <t>Software Operacional (ETE 2,5 L/S)</t>
  </si>
  <si>
    <t>Quadro de Comando de Baixa Tensão (ETE 5 L/S)</t>
  </si>
  <si>
    <t>Quadro de Automação e Controle (ETE 5 L/S)</t>
  </si>
  <si>
    <t>Software Operacional (ETE 5 L/S)</t>
  </si>
  <si>
    <t>Quadro de Comando de Baixa Tensão (ETE 10 L/S)</t>
  </si>
  <si>
    <t>Quadro de Automação e Controle (ETE 10 L/S)</t>
  </si>
  <si>
    <t>Software Operacional (ETE 10 L/S)</t>
  </si>
  <si>
    <t>UNIDIGITAL</t>
  </si>
  <si>
    <t>94.065.786/0001-79</t>
  </si>
  <si>
    <t>11.311.066/0001-19</t>
  </si>
  <si>
    <t>LANA CONTROLE E AUTOMAÇÃO</t>
  </si>
  <si>
    <t>CATÁLAGO DE PREÇOS COTADOS</t>
  </si>
  <si>
    <t xml:space="preserve">MUNICÍPIO </t>
  </si>
  <si>
    <t>OBRA</t>
  </si>
  <si>
    <t>MATERIAL / SERVIÇO</t>
  </si>
  <si>
    <t>EMPRESA</t>
  </si>
  <si>
    <t>DATA</t>
  </si>
  <si>
    <t>PREÇO COTADO</t>
  </si>
  <si>
    <t>PREÇO VÁLIDO</t>
  </si>
  <si>
    <t>MÉDIA</t>
  </si>
  <si>
    <t>SAINT GOBAIN</t>
  </si>
  <si>
    <t>STERNTECH AUTOMAÇÃO INDUSTRIAL</t>
  </si>
  <si>
    <t>Quadro de Comando de Baixa Tensão (&lt;5 CV)</t>
  </si>
  <si>
    <t>PREÇO MÍNIMO</t>
  </si>
  <si>
    <t>Em atenção ao estabelecido pelo Acórdão 2622/2013 – TCU – Plenário reformamos a orientação e indicamos a utilização dos seguintes parâmetros para taxas de BDI:</t>
  </si>
  <si>
    <t>OBSERVAÇÕES</t>
  </si>
  <si>
    <t>a) Os percentuais de Impostos a serem adotados devem ser indicados pelo Tomador, conforme legislação vigente.Para o ISS, deverão ser definidos pelo Tomador, através de declaração informativa, conforme legislação tributária municipal, a base de cálculo e, sobre esta, a respectiva alíquota do ISS, que será um percentual entre 2% e 5%.</t>
  </si>
  <si>
    <t>Parâmetro</t>
  </si>
  <si>
    <t>%</t>
  </si>
  <si>
    <t>Verificação</t>
  </si>
  <si>
    <t>CÁLCULO DO BDI</t>
  </si>
  <si>
    <t>Administração Central</t>
  </si>
  <si>
    <t>Seguros e Garantias</t>
  </si>
  <si>
    <t>CONDIÇÃO</t>
  </si>
  <si>
    <t>b) As tabelas acima foram construídas sem considerar a desoneração sobre a folha de pagamento prevista na Lei n° 12.844/2013. Para análise de orçamentos considerando a contribuição previdenciária sobre a receita bruta deverá ser somada a alíquota de 2% no item impostos.</t>
  </si>
  <si>
    <t>Despesas Financeiras</t>
  </si>
  <si>
    <t>c) Para o tipo de obra “Construção de Redes de Abastecimento de Água, Coleta de Esgoto e Construções Correlatas”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t>
  </si>
  <si>
    <t>Impostos: PIS e COFINS</t>
  </si>
  <si>
    <t>Impostos: ISS (mun.)</t>
  </si>
  <si>
    <t>IMPOSTOS :  PIS/PASEP = 3,0 %; CONFINS =  0,65%; ISS= 2,00% ;          CPRB = 2,00%</t>
  </si>
  <si>
    <t>NÚMERO NO ORÇAMENTO</t>
  </si>
  <si>
    <t>DEMONSTRATIVO DO  BDI</t>
  </si>
  <si>
    <t>Montagem poço visita pré-moldado tipo P DN 600mm H= 1,05 m</t>
  </si>
  <si>
    <t>Montagem poço visita pré-moldado tipo N DN 1000mm  H=1,05</t>
  </si>
  <si>
    <t>Montagem poço visita pré-moldado tipo N DN 1000mm  1,05 &lt; H &lt; 1,15</t>
  </si>
  <si>
    <t>Montagem poço visita pré-moldado tipo N DN 1000mm  1,15 &lt; H &lt; 1,25</t>
  </si>
  <si>
    <t>Montagem poço visita pré-moldado tipo N DN 1000mm  1,25 &lt; H &lt; 1,35</t>
  </si>
  <si>
    <t>Montagem poço visita pré-moldado tipo N DN 1000mm  1,35 &lt; H &lt; 1,45</t>
  </si>
  <si>
    <t>Montagem poço visita pré-moldado tipo N DN 1000mm  1,45 &lt; H &lt; 1,55</t>
  </si>
  <si>
    <t>Montagem poço visita pré-moldado tipo N DN 1000mm  1,55 &lt; H &lt; 1,65</t>
  </si>
  <si>
    <t>Montagem poço visita pré-moldado tipo N DN 1000mm  1,65 &lt; H &lt; 1,75</t>
  </si>
  <si>
    <t>Montagem poço visita pré-moldado tipo N DN 1000mm  1,75 &lt; H &lt; 1,95</t>
  </si>
  <si>
    <t>Montagem poço visita pré-moldado tipo N DN 1000mm  1,95 &lt; H &lt; 2,15</t>
  </si>
  <si>
    <t>Montagem poço visita pré-moldado tipo N DN 1000mm  2,15 &lt; H &lt; 2,35</t>
  </si>
  <si>
    <t>Montagem poço visita pré-moldado tipo N DN 1000mm  2,35 &lt; H &lt; 2,55</t>
  </si>
  <si>
    <t>Montagem poço visita pré-moldado tipo N DN 1000mm  2,55 &lt; H &lt; 2,85</t>
  </si>
  <si>
    <t>Montagem poço visita pré-moldado tipo N DN 1000mm  2,85 &lt; H &lt; 3,15</t>
  </si>
  <si>
    <t>II.13</t>
  </si>
  <si>
    <t>II.13.1</t>
  </si>
  <si>
    <t xml:space="preserve">Tubo PVC liso JE para esgoto, DN 150 mm </t>
  </si>
  <si>
    <t>II.13.2</t>
  </si>
  <si>
    <t>Tampão ferro fundido 83Kg, 125 TN, DN 600 articulado</t>
  </si>
  <si>
    <t>II.13.3</t>
  </si>
  <si>
    <t>Módulo de base pré-moldado concreto DN 600  x 500 mm</t>
  </si>
  <si>
    <t>II.13.5</t>
  </si>
  <si>
    <t>Anel de concreto PB 150 mm DN 600 mm</t>
  </si>
  <si>
    <t>II.13.6</t>
  </si>
  <si>
    <t>Anel de Concreeto PB 100 mm  DN 600 mm</t>
  </si>
  <si>
    <t>II.13.7</t>
  </si>
  <si>
    <t>Módulo de base pré-moldado concreto DN 1000 x 750 mm</t>
  </si>
  <si>
    <t>II.13.8</t>
  </si>
  <si>
    <t>Anel de base pré-moldado concreto DN 1000 x 1000 mm</t>
  </si>
  <si>
    <t>II.13.9</t>
  </si>
  <si>
    <t>Anel de base pré-moldado concreto DN 1000 x 750 mm</t>
  </si>
  <si>
    <t>II.13.10</t>
  </si>
  <si>
    <t>Anel de base pré-moldado concreto DN 1000 x 500 mm</t>
  </si>
  <si>
    <t>II.13.11</t>
  </si>
  <si>
    <t>Anel de base pré-moldado concreto DN 1000 x 200 mm</t>
  </si>
  <si>
    <t>II.13.13</t>
  </si>
  <si>
    <t>Laje excentrica MF com anéis pré-moldada DN 1000mm x 600 mm</t>
  </si>
  <si>
    <t>II.8.3</t>
  </si>
  <si>
    <t>II.8.4</t>
  </si>
  <si>
    <t>II.8.5</t>
  </si>
  <si>
    <t>II.8.6</t>
  </si>
  <si>
    <t>II.8.7</t>
  </si>
  <si>
    <t>II.8.8</t>
  </si>
  <si>
    <t>II.8.9</t>
  </si>
  <si>
    <t>II.8.10</t>
  </si>
  <si>
    <t>II.8.11</t>
  </si>
  <si>
    <t>II.8.12</t>
  </si>
  <si>
    <t>II.8.13</t>
  </si>
  <si>
    <t>II.8.14</t>
  </si>
  <si>
    <t>II.8.15</t>
  </si>
  <si>
    <t>MONTAGEM LIGAÇÕES INTRADOMICILIARES</t>
  </si>
  <si>
    <t>Ligação predial em PVC (Intradomiciliar) da casa até a caixa de calçada</t>
  </si>
  <si>
    <t>74210/001</t>
  </si>
  <si>
    <t>Escavação mecânica até 1,5m, em solo 1ª cat, com baixo nível de interferencia</t>
  </si>
  <si>
    <t>Escavação mecânica de 1,50 a 3,00m, em solo 1A, baixo nível interferencia</t>
  </si>
  <si>
    <t>Armadura CA 50  DN 8.0 mm</t>
  </si>
  <si>
    <t>74115/1</t>
  </si>
  <si>
    <t>6045+74157/4</t>
  </si>
  <si>
    <t xml:space="preserve">Formas tabua p/ concreto 2x reaproveitamento  </t>
  </si>
  <si>
    <t>II.3.1</t>
  </si>
  <si>
    <t>II.3.2</t>
  </si>
  <si>
    <t>PREFEITURA MUNICIPAL DE  MOSTARDAS</t>
  </si>
  <si>
    <t>PREFEITURA MUNICIPAL DE MOSTARDAS</t>
  </si>
  <si>
    <t>Lastro do fundo da vala - areia</t>
  </si>
  <si>
    <t>CRONOGRAMA FÍSICO - FINANCEIRO</t>
  </si>
  <si>
    <t xml:space="preserve">OBRA </t>
  </si>
  <si>
    <t>IMPLANTAÇÃO DE SISTEMA DE ESGOTO SANITÁRIO</t>
  </si>
  <si>
    <t>PRAZO PREVISTO</t>
  </si>
  <si>
    <t>DESCRIÇÃO DOS SERVIÇOS</t>
  </si>
  <si>
    <t>PERÍODO  DE EXECUÇÃO  ( MESES )</t>
  </si>
  <si>
    <t>TOTAL ORÇAMENTO</t>
  </si>
  <si>
    <t>MUNICÍPIO:  MOSTARDAS</t>
  </si>
  <si>
    <t>MOSTARDAS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</si>
</sst>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_(* #,##0.0_);_(* \(#,##0.0\);_(* &quot;-&quot;??_);_(@_)"/>
    <numFmt numFmtId="167" formatCode="_(* #,##0.000_);_(* \(#,##0.000\);_(* &quot;-&quot;??_);_(@_)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24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9.5"/>
      <name val="Arial"/>
      <family val="2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164" fontId="14" fillId="0" borderId="0" applyFont="0" applyFill="0" applyBorder="0" applyAlignment="0" applyProtection="0"/>
    <xf numFmtId="0" fontId="20" fillId="0" borderId="0"/>
    <xf numFmtId="0" fontId="14" fillId="0" borderId="0"/>
    <xf numFmtId="0" fontId="13" fillId="0" borderId="0"/>
    <xf numFmtId="165" fontId="13" fillId="0" borderId="0" applyFont="0" applyFill="0" applyBorder="0" applyAlignment="0" applyProtection="0"/>
    <xf numFmtId="0" fontId="23" fillId="0" borderId="0"/>
    <xf numFmtId="0" fontId="13" fillId="0" borderId="0"/>
    <xf numFmtId="0" fontId="14" fillId="0" borderId="0"/>
    <xf numFmtId="43" fontId="14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44" fontId="26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294">
    <xf numFmtId="0" fontId="0" fillId="0" borderId="0" xfId="0"/>
    <xf numFmtId="0" fontId="0" fillId="0" borderId="0" xfId="0"/>
    <xf numFmtId="0" fontId="14" fillId="0" borderId="0" xfId="8" applyBorder="1"/>
    <xf numFmtId="0" fontId="15" fillId="0" borderId="22" xfId="8" applyFont="1" applyBorder="1" applyAlignment="1">
      <alignment horizontal="center" vertical="center"/>
    </xf>
    <xf numFmtId="0" fontId="15" fillId="0" borderId="23" xfId="8" applyFont="1" applyBorder="1" applyAlignment="1">
      <alignment horizontal="center" vertical="center"/>
    </xf>
    <xf numFmtId="0" fontId="15" fillId="0" borderId="24" xfId="8" applyFont="1" applyBorder="1" applyAlignment="1">
      <alignment horizontal="center" vertical="center"/>
    </xf>
    <xf numFmtId="10" fontId="15" fillId="4" borderId="3" xfId="8" applyNumberFormat="1" applyFont="1" applyFill="1" applyBorder="1" applyAlignment="1" applyProtection="1">
      <alignment horizontal="center" vertical="center"/>
      <protection locked="0"/>
    </xf>
    <xf numFmtId="0" fontId="14" fillId="0" borderId="26" xfId="8" applyBorder="1" applyAlignment="1">
      <alignment horizontal="center" vertical="center" wrapText="1"/>
    </xf>
    <xf numFmtId="10" fontId="17" fillId="0" borderId="27" xfId="8" applyNumberFormat="1" applyFont="1" applyBorder="1" applyAlignment="1">
      <alignment horizontal="center" vertical="center"/>
    </xf>
    <xf numFmtId="0" fontId="15" fillId="0" borderId="27" xfId="8" applyFont="1" applyBorder="1" applyAlignment="1">
      <alignment horizontal="center" vertical="center"/>
    </xf>
    <xf numFmtId="0" fontId="27" fillId="0" borderId="29" xfId="8" applyFont="1" applyBorder="1" applyAlignment="1">
      <alignment horizontal="center" vertical="center" wrapText="1"/>
    </xf>
    <xf numFmtId="10" fontId="15" fillId="4" borderId="33" xfId="8" applyNumberFormat="1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4" fillId="0" borderId="2" xfId="8" applyBorder="1"/>
    <xf numFmtId="0" fontId="14" fillId="0" borderId="7" xfId="8" applyBorder="1"/>
    <xf numFmtId="0" fontId="14" fillId="0" borderId="3" xfId="8" applyBorder="1" applyAlignment="1">
      <alignment horizontal="center" vertical="center" wrapText="1"/>
    </xf>
    <xf numFmtId="0" fontId="14" fillId="0" borderId="33" xfId="8" applyBorder="1" applyAlignment="1">
      <alignment horizontal="center" vertical="center" wrapText="1"/>
    </xf>
    <xf numFmtId="2" fontId="22" fillId="3" borderId="0" xfId="0" applyNumberFormat="1" applyFont="1" applyFill="1" applyAlignment="1">
      <alignment horizontal="center" vertical="top"/>
    </xf>
    <xf numFmtId="2" fontId="22" fillId="3" borderId="3" xfId="0" applyNumberFormat="1" applyFont="1" applyFill="1" applyBorder="1" applyAlignment="1">
      <alignment horizontal="center" vertical="top"/>
    </xf>
    <xf numFmtId="2" fontId="22" fillId="3" borderId="3" xfId="1" applyNumberFormat="1" applyFont="1" applyFill="1" applyBorder="1" applyAlignment="1">
      <alignment horizontal="center" vertical="top"/>
    </xf>
    <xf numFmtId="2" fontId="22" fillId="3" borderId="0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24" fillId="3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 applyProtection="1">
      <alignment horizontal="center" vertical="top"/>
      <protection locked="0"/>
    </xf>
    <xf numFmtId="2" fontId="9" fillId="3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>
      <alignment horizontal="center" vertical="top"/>
    </xf>
    <xf numFmtId="2" fontId="9" fillId="5" borderId="3" xfId="1" applyNumberFormat="1" applyFont="1" applyFill="1" applyBorder="1" applyAlignment="1">
      <alignment horizontal="center" vertical="top" wrapText="1"/>
    </xf>
    <xf numFmtId="2" fontId="24" fillId="2" borderId="3" xfId="1" applyNumberFormat="1" applyFont="1" applyFill="1" applyBorder="1" applyAlignment="1">
      <alignment horizontal="center" vertical="top" wrapText="1"/>
    </xf>
    <xf numFmtId="2" fontId="24" fillId="2" borderId="3" xfId="1" applyNumberFormat="1" applyFont="1" applyFill="1" applyBorder="1" applyAlignment="1" applyProtection="1">
      <alignment horizontal="center" vertical="top" wrapText="1"/>
      <protection locked="0"/>
    </xf>
    <xf numFmtId="2" fontId="24" fillId="5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 applyProtection="1">
      <alignment horizontal="center" vertical="top" wrapText="1"/>
      <protection locked="0"/>
    </xf>
    <xf numFmtId="2" fontId="24" fillId="2" borderId="3" xfId="1" applyNumberFormat="1" applyFont="1" applyFill="1" applyBorder="1" applyAlignment="1">
      <alignment horizontal="center" vertical="top"/>
    </xf>
    <xf numFmtId="2" fontId="9" fillId="3" borderId="0" xfId="1" applyNumberFormat="1" applyFont="1" applyFill="1" applyBorder="1" applyAlignment="1">
      <alignment horizontal="center" vertical="top"/>
    </xf>
    <xf numFmtId="2" fontId="24" fillId="5" borderId="3" xfId="1" applyNumberFormat="1" applyFont="1" applyFill="1" applyBorder="1" applyAlignment="1">
      <alignment horizontal="center" vertical="top"/>
    </xf>
    <xf numFmtId="2" fontId="24" fillId="3" borderId="0" xfId="1" applyNumberFormat="1" applyFont="1" applyFill="1" applyBorder="1" applyAlignment="1">
      <alignment horizontal="center" vertical="top"/>
    </xf>
    <xf numFmtId="2" fontId="9" fillId="3" borderId="1" xfId="1" applyNumberFormat="1" applyFont="1" applyFill="1" applyBorder="1" applyAlignment="1">
      <alignment horizontal="center" vertical="top" wrapText="1"/>
    </xf>
    <xf numFmtId="2" fontId="9" fillId="3" borderId="1" xfId="1" applyNumberFormat="1" applyFont="1" applyFill="1" applyBorder="1" applyAlignment="1">
      <alignment horizontal="center" vertical="top"/>
    </xf>
    <xf numFmtId="2" fontId="24" fillId="5" borderId="3" xfId="1" applyNumberFormat="1" applyFont="1" applyFill="1" applyBorder="1" applyAlignment="1" applyProtection="1">
      <alignment horizontal="center" vertical="top"/>
      <protection locked="0"/>
    </xf>
    <xf numFmtId="2" fontId="24" fillId="2" borderId="3" xfId="13" applyNumberFormat="1" applyFont="1" applyFill="1" applyBorder="1" applyAlignment="1">
      <alignment horizontal="center" vertical="top"/>
    </xf>
    <xf numFmtId="2" fontId="24" fillId="6" borderId="3" xfId="1" applyNumberFormat="1" applyFont="1" applyFill="1" applyBorder="1" applyAlignment="1">
      <alignment horizontal="center" vertical="top" wrapText="1"/>
    </xf>
    <xf numFmtId="2" fontId="24" fillId="6" borderId="3" xfId="1" applyNumberFormat="1" applyFont="1" applyFill="1" applyBorder="1" applyAlignment="1">
      <alignment horizontal="center" vertical="top"/>
    </xf>
    <xf numFmtId="2" fontId="9" fillId="6" borderId="3" xfId="1" applyNumberFormat="1" applyFont="1" applyFill="1" applyBorder="1" applyAlignment="1">
      <alignment horizontal="center" vertical="top"/>
    </xf>
    <xf numFmtId="2" fontId="24" fillId="6" borderId="3" xfId="13" applyNumberFormat="1" applyFont="1" applyFill="1" applyBorder="1" applyAlignment="1">
      <alignment horizontal="center" vertical="top"/>
    </xf>
    <xf numFmtId="2" fontId="9" fillId="3" borderId="0" xfId="4" applyNumberFormat="1" applyFont="1" applyFill="1" applyAlignment="1">
      <alignment horizontal="center" vertical="top"/>
    </xf>
    <xf numFmtId="2" fontId="18" fillId="3" borderId="17" xfId="8" applyNumberFormat="1" applyFont="1" applyFill="1" applyBorder="1" applyAlignment="1">
      <alignment horizontal="center" vertical="top" wrapText="1"/>
    </xf>
    <xf numFmtId="2" fontId="24" fillId="3" borderId="17" xfId="4" applyNumberFormat="1" applyFont="1" applyFill="1" applyBorder="1" applyAlignment="1">
      <alignment horizontal="center" vertical="top" wrapText="1"/>
    </xf>
    <xf numFmtId="2" fontId="24" fillId="3" borderId="0" xfId="4" applyNumberFormat="1" applyFont="1" applyFill="1" applyAlignment="1">
      <alignment horizontal="center" vertical="top" wrapText="1"/>
    </xf>
    <xf numFmtId="2" fontId="22" fillId="3" borderId="3" xfId="15" applyNumberFormat="1" applyFont="1" applyFill="1" applyBorder="1" applyAlignment="1">
      <alignment horizontal="center" vertical="top"/>
    </xf>
    <xf numFmtId="2" fontId="22" fillId="3" borderId="3" xfId="16" applyNumberFormat="1" applyFont="1" applyFill="1" applyBorder="1" applyAlignment="1">
      <alignment horizontal="center" vertical="top"/>
    </xf>
    <xf numFmtId="2" fontId="22" fillId="3" borderId="3" xfId="6" applyNumberFormat="1" applyFont="1" applyFill="1" applyBorder="1" applyAlignment="1">
      <alignment horizontal="center" vertical="top"/>
    </xf>
    <xf numFmtId="2" fontId="22" fillId="3" borderId="3" xfId="17" applyNumberFormat="1" applyFont="1" applyFill="1" applyBorder="1" applyAlignment="1">
      <alignment horizontal="center" vertical="top"/>
    </xf>
    <xf numFmtId="2" fontId="22" fillId="3" borderId="3" xfId="6" quotePrefix="1" applyNumberFormat="1" applyFont="1" applyFill="1" applyBorder="1" applyAlignment="1">
      <alignment horizontal="center" vertical="top"/>
    </xf>
    <xf numFmtId="2" fontId="22" fillId="3" borderId="16" xfId="15" applyNumberFormat="1" applyFont="1" applyFill="1" applyBorder="1" applyAlignment="1">
      <alignment horizontal="center" vertical="top"/>
    </xf>
    <xf numFmtId="2" fontId="22" fillId="3" borderId="16" xfId="17" applyNumberFormat="1" applyFont="1" applyFill="1" applyBorder="1" applyAlignment="1">
      <alignment horizontal="center" vertical="top"/>
    </xf>
    <xf numFmtId="2" fontId="22" fillId="3" borderId="3" xfId="0" quotePrefix="1" applyNumberFormat="1" applyFont="1" applyFill="1" applyBorder="1" applyAlignment="1">
      <alignment horizontal="center" vertical="top"/>
    </xf>
    <xf numFmtId="2" fontId="9" fillId="3" borderId="3" xfId="15" applyNumberFormat="1" applyFont="1" applyFill="1" applyBorder="1" applyAlignment="1">
      <alignment horizontal="center" vertical="top"/>
    </xf>
    <xf numFmtId="2" fontId="9" fillId="3" borderId="0" xfId="4" applyNumberFormat="1" applyFont="1" applyFill="1" applyBorder="1" applyAlignment="1">
      <alignment horizontal="center" vertical="top"/>
    </xf>
    <xf numFmtId="2" fontId="22" fillId="3" borderId="3" xfId="4" applyNumberFormat="1" applyFont="1" applyFill="1" applyBorder="1" applyAlignment="1">
      <alignment horizontal="center" vertical="top"/>
    </xf>
    <xf numFmtId="2" fontId="22" fillId="3" borderId="3" xfId="7" applyNumberFormat="1" applyFont="1" applyFill="1" applyBorder="1" applyAlignment="1">
      <alignment horizontal="center" vertical="top"/>
    </xf>
    <xf numFmtId="2" fontId="22" fillId="3" borderId="3" xfId="5" applyNumberFormat="1" applyFont="1" applyFill="1" applyBorder="1" applyAlignment="1">
      <alignment horizontal="center" vertical="top"/>
    </xf>
    <xf numFmtId="2" fontId="9" fillId="3" borderId="3" xfId="4" applyNumberFormat="1" applyFont="1" applyFill="1" applyBorder="1" applyAlignment="1">
      <alignment horizontal="center" vertical="top"/>
    </xf>
    <xf numFmtId="2" fontId="22" fillId="3" borderId="0" xfId="4" applyNumberFormat="1" applyFont="1" applyFill="1" applyBorder="1" applyAlignment="1">
      <alignment horizontal="center" vertical="top"/>
    </xf>
    <xf numFmtId="2" fontId="22" fillId="3" borderId="0" xfId="7" applyNumberFormat="1" applyFont="1" applyFill="1" applyBorder="1" applyAlignment="1">
      <alignment horizontal="center" vertical="top"/>
    </xf>
    <xf numFmtId="2" fontId="22" fillId="3" borderId="0" xfId="6" applyNumberFormat="1" applyFont="1" applyFill="1" applyBorder="1" applyAlignment="1">
      <alignment horizontal="center" vertical="top"/>
    </xf>
    <xf numFmtId="2" fontId="22" fillId="3" borderId="0" xfId="5" applyNumberFormat="1" applyFont="1" applyFill="1" applyBorder="1" applyAlignment="1">
      <alignment horizontal="center" vertical="top"/>
    </xf>
    <xf numFmtId="2" fontId="19" fillId="3" borderId="17" xfId="8" applyNumberFormat="1" applyFont="1" applyFill="1" applyBorder="1" applyAlignment="1">
      <alignment horizontal="center" vertical="top" wrapText="1"/>
    </xf>
    <xf numFmtId="2" fontId="32" fillId="3" borderId="3" xfId="15" applyNumberFormat="1" applyFont="1" applyFill="1" applyBorder="1" applyAlignment="1">
      <alignment horizontal="center" vertical="top"/>
    </xf>
    <xf numFmtId="2" fontId="32" fillId="3" borderId="3" xfId="16" applyNumberFormat="1" applyFont="1" applyFill="1" applyBorder="1" applyAlignment="1">
      <alignment horizontal="center" vertical="top"/>
    </xf>
    <xf numFmtId="2" fontId="32" fillId="3" borderId="3" xfId="6" applyNumberFormat="1" applyFont="1" applyFill="1" applyBorder="1" applyAlignment="1">
      <alignment horizontal="center" vertical="top"/>
    </xf>
    <xf numFmtId="1" fontId="22" fillId="3" borderId="0" xfId="1" applyNumberFormat="1" applyFont="1" applyFill="1" applyBorder="1" applyAlignment="1">
      <alignment horizontal="center" vertical="top"/>
    </xf>
    <xf numFmtId="1" fontId="9" fillId="3" borderId="3" xfId="1" applyNumberFormat="1" applyFont="1" applyFill="1" applyBorder="1" applyAlignment="1" applyProtection="1">
      <alignment horizontal="center" vertical="top"/>
      <protection locked="0"/>
    </xf>
    <xf numFmtId="1" fontId="9" fillId="3" borderId="3" xfId="1" applyNumberFormat="1" applyFont="1" applyFill="1" applyBorder="1" applyAlignment="1">
      <alignment horizontal="center" vertical="top"/>
    </xf>
    <xf numFmtId="1" fontId="18" fillId="3" borderId="3" xfId="1" applyNumberFormat="1" applyFont="1" applyFill="1" applyBorder="1" applyAlignment="1">
      <alignment horizontal="center" vertical="top" wrapText="1"/>
    </xf>
    <xf numFmtId="2" fontId="7" fillId="3" borderId="3" xfId="1" applyNumberFormat="1" applyFont="1" applyFill="1" applyBorder="1" applyAlignment="1" applyProtection="1">
      <alignment horizontal="center" vertical="top"/>
      <protection locked="0"/>
    </xf>
    <xf numFmtId="1" fontId="24" fillId="5" borderId="3" xfId="1" applyNumberFormat="1" applyFont="1" applyFill="1" applyBorder="1" applyAlignment="1">
      <alignment horizontal="center" vertical="top"/>
    </xf>
    <xf numFmtId="1" fontId="9" fillId="3" borderId="1" xfId="1" applyNumberFormat="1" applyFont="1" applyFill="1" applyBorder="1" applyAlignment="1" applyProtection="1">
      <alignment horizontal="center" vertical="top"/>
      <protection locked="0"/>
    </xf>
    <xf numFmtId="1" fontId="24" fillId="5" borderId="3" xfId="1" applyNumberFormat="1" applyFont="1" applyFill="1" applyBorder="1" applyAlignment="1">
      <alignment horizontal="center" vertical="top" wrapText="1"/>
    </xf>
    <xf numFmtId="164" fontId="18" fillId="3" borderId="3" xfId="1" applyFont="1" applyFill="1" applyBorder="1" applyAlignment="1">
      <alignment horizontal="center" vertical="center" wrapText="1"/>
    </xf>
    <xf numFmtId="1" fontId="18" fillId="3" borderId="3" xfId="1" applyNumberFormat="1" applyFont="1" applyFill="1" applyBorder="1" applyAlignment="1">
      <alignment horizontal="center" vertical="top" wrapText="1"/>
    </xf>
    <xf numFmtId="164" fontId="24" fillId="6" borderId="3" xfId="1" applyFont="1" applyFill="1" applyBorder="1" applyAlignment="1">
      <alignment horizontal="center" vertical="top"/>
    </xf>
    <xf numFmtId="1" fontId="24" fillId="2" borderId="3" xfId="1" applyNumberFormat="1" applyFont="1" applyFill="1" applyBorder="1" applyAlignment="1">
      <alignment horizontal="center" vertical="top"/>
    </xf>
    <xf numFmtId="1" fontId="24" fillId="5" borderId="3" xfId="1" applyNumberFormat="1" applyFont="1" applyFill="1" applyBorder="1" applyAlignment="1" applyProtection="1">
      <alignment horizontal="center" vertical="top"/>
      <protection locked="0"/>
    </xf>
    <xf numFmtId="2" fontId="6" fillId="3" borderId="3" xfId="1" applyNumberFormat="1" applyFont="1" applyFill="1" applyBorder="1" applyAlignment="1">
      <alignment horizontal="center" vertical="top" wrapText="1"/>
    </xf>
    <xf numFmtId="2" fontId="6" fillId="3" borderId="3" xfId="1" applyNumberFormat="1" applyFont="1" applyFill="1" applyBorder="1" applyAlignment="1">
      <alignment horizontal="center" vertical="top"/>
    </xf>
    <xf numFmtId="2" fontId="6" fillId="3" borderId="3" xfId="1" applyNumberFormat="1" applyFont="1" applyFill="1" applyBorder="1" applyAlignment="1" applyProtection="1">
      <alignment horizontal="center" vertical="top"/>
      <protection locked="0"/>
    </xf>
    <xf numFmtId="164" fontId="24" fillId="5" borderId="3" xfId="1" applyFont="1" applyFill="1" applyBorder="1" applyAlignment="1">
      <alignment horizontal="center" vertical="top"/>
    </xf>
    <xf numFmtId="164" fontId="22" fillId="3" borderId="3" xfId="1" applyFont="1" applyFill="1" applyBorder="1" applyAlignment="1">
      <alignment horizontal="center" vertical="center"/>
    </xf>
    <xf numFmtId="2" fontId="5" fillId="3" borderId="3" xfId="1" applyNumberFormat="1" applyFont="1" applyFill="1" applyBorder="1" applyAlignment="1">
      <alignment horizontal="center" vertical="top"/>
    </xf>
    <xf numFmtId="2" fontId="5" fillId="3" borderId="3" xfId="1" applyNumberFormat="1" applyFont="1" applyFill="1" applyBorder="1" applyAlignment="1">
      <alignment horizontal="center" vertical="top" wrapText="1"/>
    </xf>
    <xf numFmtId="2" fontId="5" fillId="5" borderId="3" xfId="1" applyNumberFormat="1" applyFont="1" applyFill="1" applyBorder="1" applyAlignment="1">
      <alignment horizontal="center" vertical="top" wrapText="1"/>
    </xf>
    <xf numFmtId="1" fontId="5" fillId="3" borderId="3" xfId="1" applyNumberFormat="1" applyFont="1" applyFill="1" applyBorder="1" applyAlignment="1">
      <alignment horizontal="center" vertical="top"/>
    </xf>
    <xf numFmtId="164" fontId="18" fillId="3" borderId="3" xfId="1" applyFont="1" applyFill="1" applyBorder="1" applyAlignment="1">
      <alignment horizontal="center" vertical="top" wrapText="1"/>
    </xf>
    <xf numFmtId="164" fontId="9" fillId="3" borderId="3" xfId="1" applyFont="1" applyFill="1" applyBorder="1" applyAlignment="1">
      <alignment horizontal="center" vertical="top" wrapText="1"/>
    </xf>
    <xf numFmtId="164" fontId="5" fillId="3" borderId="3" xfId="1" applyFont="1" applyFill="1" applyBorder="1" applyAlignment="1">
      <alignment horizontal="center" vertical="top" wrapText="1"/>
    </xf>
    <xf numFmtId="164" fontId="22" fillId="3" borderId="0" xfId="1" applyFont="1" applyFill="1" applyBorder="1" applyAlignment="1">
      <alignment horizontal="center" vertical="top"/>
    </xf>
    <xf numFmtId="2" fontId="24" fillId="2" borderId="3" xfId="1" applyNumberFormat="1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/>
    </xf>
    <xf numFmtId="4" fontId="21" fillId="3" borderId="3" xfId="0" applyNumberFormat="1" applyFont="1" applyFill="1" applyBorder="1" applyAlignment="1">
      <alignment horizontal="right" vertical="center"/>
    </xf>
    <xf numFmtId="2" fontId="4" fillId="3" borderId="3" xfId="1" applyNumberFormat="1" applyFont="1" applyFill="1" applyBorder="1" applyAlignment="1" applyProtection="1">
      <alignment horizontal="center" vertical="top"/>
      <protection locked="0"/>
    </xf>
    <xf numFmtId="2" fontId="29" fillId="3" borderId="0" xfId="1" applyNumberFormat="1" applyFont="1" applyFill="1" applyBorder="1" applyAlignment="1">
      <alignment horizontal="center" vertical="top"/>
    </xf>
    <xf numFmtId="2" fontId="4" fillId="3" borderId="3" xfId="1" applyNumberFormat="1" applyFont="1" applyFill="1" applyBorder="1" applyAlignment="1">
      <alignment horizontal="center" vertical="top"/>
    </xf>
    <xf numFmtId="1" fontId="4" fillId="3" borderId="3" xfId="1" applyNumberFormat="1" applyFont="1" applyFill="1" applyBorder="1" applyAlignment="1">
      <alignment horizontal="center" vertical="top"/>
    </xf>
    <xf numFmtId="1" fontId="4" fillId="3" borderId="3" xfId="1" applyNumberFormat="1" applyFont="1" applyFill="1" applyBorder="1" applyAlignment="1">
      <alignment horizontal="center" vertical="top" wrapText="1"/>
    </xf>
    <xf numFmtId="2" fontId="22" fillId="0" borderId="3" xfId="1" applyNumberFormat="1" applyFont="1" applyFill="1" applyBorder="1" applyAlignment="1" applyProtection="1">
      <alignment horizontal="center" vertical="top"/>
      <protection locked="0"/>
    </xf>
    <xf numFmtId="2" fontId="22" fillId="0" borderId="3" xfId="1" applyNumberFormat="1" applyFont="1" applyFill="1" applyBorder="1" applyAlignment="1">
      <alignment horizontal="center" vertical="top"/>
    </xf>
    <xf numFmtId="2" fontId="22" fillId="0" borderId="3" xfId="1" applyNumberFormat="1" applyFont="1" applyFill="1" applyBorder="1" applyAlignment="1">
      <alignment horizontal="center" vertical="top" wrapText="1"/>
    </xf>
    <xf numFmtId="1" fontId="9" fillId="0" borderId="3" xfId="1" applyNumberFormat="1" applyFont="1" applyFill="1" applyBorder="1" applyAlignment="1" applyProtection="1">
      <alignment horizontal="center" vertical="top"/>
      <protection locked="0"/>
    </xf>
    <xf numFmtId="2" fontId="18" fillId="3" borderId="3" xfId="1" applyNumberFormat="1" applyFont="1" applyFill="1" applyBorder="1" applyAlignment="1">
      <alignment horizontal="center" vertical="top" wrapText="1"/>
    </xf>
    <xf numFmtId="2" fontId="4" fillId="0" borderId="3" xfId="1" applyNumberFormat="1" applyFont="1" applyFill="1" applyBorder="1" applyAlignment="1">
      <alignment horizontal="left" vertical="top"/>
    </xf>
    <xf numFmtId="1" fontId="9" fillId="0" borderId="3" xfId="1" applyNumberFormat="1" applyFont="1" applyFill="1" applyBorder="1" applyAlignment="1">
      <alignment horizontal="center" vertical="top"/>
    </xf>
    <xf numFmtId="2" fontId="3" fillId="3" borderId="3" xfId="1" applyNumberFormat="1" applyFont="1" applyFill="1" applyBorder="1" applyAlignment="1" applyProtection="1">
      <alignment horizontal="center" vertical="top"/>
      <protection locked="0"/>
    </xf>
    <xf numFmtId="2" fontId="5" fillId="5" borderId="3" xfId="1" applyNumberFormat="1" applyFont="1" applyFill="1" applyBorder="1" applyAlignment="1">
      <alignment horizontal="center" vertical="top"/>
    </xf>
    <xf numFmtId="2" fontId="2" fillId="3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>
      <alignment horizontal="left" vertical="top"/>
    </xf>
    <xf numFmtId="2" fontId="9" fillId="3" borderId="3" xfId="1" applyNumberFormat="1" applyFont="1" applyFill="1" applyBorder="1" applyAlignment="1" applyProtection="1">
      <alignment horizontal="left" vertical="top" wrapText="1"/>
      <protection locked="0"/>
    </xf>
    <xf numFmtId="2" fontId="9" fillId="3" borderId="3" xfId="1" applyNumberFormat="1" applyFont="1" applyFill="1" applyBorder="1" applyAlignment="1">
      <alignment horizontal="left" vertical="top" wrapText="1"/>
    </xf>
    <xf numFmtId="2" fontId="9" fillId="3" borderId="1" xfId="1" applyNumberFormat="1" applyFont="1" applyFill="1" applyBorder="1" applyAlignment="1">
      <alignment horizontal="left" vertical="top"/>
    </xf>
    <xf numFmtId="2" fontId="4" fillId="3" borderId="3" xfId="1" applyNumberFormat="1" applyFont="1" applyFill="1" applyBorder="1" applyAlignment="1">
      <alignment horizontal="left" vertical="top"/>
    </xf>
    <xf numFmtId="2" fontId="8" fillId="3" borderId="3" xfId="1" applyNumberFormat="1" applyFont="1" applyFill="1" applyBorder="1" applyAlignment="1">
      <alignment horizontal="left" vertical="top"/>
    </xf>
    <xf numFmtId="2" fontId="7" fillId="3" borderId="3" xfId="1" applyNumberFormat="1" applyFont="1" applyFill="1" applyBorder="1" applyAlignment="1">
      <alignment horizontal="left" vertical="top"/>
    </xf>
    <xf numFmtId="2" fontId="5" fillId="3" borderId="3" xfId="1" applyNumberFormat="1" applyFont="1" applyFill="1" applyBorder="1" applyAlignment="1">
      <alignment horizontal="left" vertical="top"/>
    </xf>
    <xf numFmtId="2" fontId="1" fillId="3" borderId="3" xfId="1" applyNumberFormat="1" applyFont="1" applyFill="1" applyBorder="1" applyAlignment="1">
      <alignment horizontal="left" vertical="top"/>
    </xf>
    <xf numFmtId="2" fontId="1" fillId="3" borderId="3" xfId="1" applyNumberFormat="1" applyFont="1" applyFill="1" applyBorder="1" applyAlignment="1">
      <alignment horizontal="center" vertical="top"/>
    </xf>
    <xf numFmtId="0" fontId="14" fillId="0" borderId="0" xfId="0" applyFont="1" applyFill="1" applyBorder="1"/>
    <xf numFmtId="164" fontId="36" fillId="3" borderId="0" xfId="1" applyFont="1" applyFill="1" applyBorder="1" applyAlignment="1">
      <alignment horizontal="center" vertical="center"/>
    </xf>
    <xf numFmtId="0" fontId="36" fillId="3" borderId="0" xfId="0" applyFont="1" applyFill="1" applyBorder="1" applyAlignment="1">
      <alignment horizontal="center" vertical="center"/>
    </xf>
    <xf numFmtId="164" fontId="14" fillId="3" borderId="0" xfId="1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164" fontId="14" fillId="3" borderId="0" xfId="1" applyFont="1" applyFill="1" applyBorder="1"/>
    <xf numFmtId="0" fontId="14" fillId="3" borderId="0" xfId="0" applyFont="1" applyFill="1" applyBorder="1"/>
    <xf numFmtId="164" fontId="37" fillId="8" borderId="3" xfId="1" applyFont="1" applyFill="1" applyBorder="1" applyAlignment="1">
      <alignment horizontal="center" vertical="center" wrapText="1"/>
    </xf>
    <xf numFmtId="0" fontId="37" fillId="8" borderId="3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164" fontId="18" fillId="3" borderId="0" xfId="1" applyFont="1" applyFill="1" applyBorder="1" applyAlignment="1">
      <alignment horizontal="center" vertical="center" wrapText="1"/>
    </xf>
    <xf numFmtId="166" fontId="18" fillId="3" borderId="0" xfId="0" applyNumberFormat="1" applyFont="1" applyFill="1" applyBorder="1" applyAlignment="1">
      <alignment horizontal="center" vertical="center" wrapText="1"/>
    </xf>
    <xf numFmtId="164" fontId="38" fillId="3" borderId="3" xfId="1" applyFont="1" applyFill="1" applyBorder="1" applyAlignment="1">
      <alignment horizontal="center" vertical="center" wrapText="1"/>
    </xf>
    <xf numFmtId="43" fontId="18" fillId="3" borderId="3" xfId="0" applyNumberFormat="1" applyFont="1" applyFill="1" applyBorder="1" applyAlignment="1">
      <alignment horizontal="center" vertical="center" wrapText="1"/>
    </xf>
    <xf numFmtId="164" fontId="38" fillId="3" borderId="0" xfId="1" applyFont="1" applyFill="1" applyBorder="1" applyAlignment="1">
      <alignment horizontal="center" vertical="center" wrapText="1"/>
    </xf>
    <xf numFmtId="43" fontId="18" fillId="3" borderId="0" xfId="0" applyNumberFormat="1" applyFont="1" applyFill="1" applyBorder="1" applyAlignment="1">
      <alignment horizontal="center" vertical="center" wrapText="1"/>
    </xf>
    <xf numFmtId="167" fontId="18" fillId="3" borderId="0" xfId="1" applyNumberFormat="1" applyFont="1" applyFill="1" applyBorder="1" applyAlignment="1">
      <alignment horizontal="center" vertical="center" wrapText="1"/>
    </xf>
    <xf numFmtId="164" fontId="39" fillId="9" borderId="3" xfId="1" applyFont="1" applyFill="1" applyBorder="1" applyAlignment="1">
      <alignment horizontal="center" vertical="center"/>
    </xf>
    <xf numFmtId="2" fontId="40" fillId="10" borderId="3" xfId="0" applyNumberFormat="1" applyFont="1" applyFill="1" applyBorder="1" applyAlignment="1">
      <alignment horizontal="center" vertical="center"/>
    </xf>
    <xf numFmtId="0" fontId="41" fillId="3" borderId="0" xfId="0" applyFont="1" applyFill="1" applyBorder="1"/>
    <xf numFmtId="164" fontId="21" fillId="0" borderId="3" xfId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164" fontId="38" fillId="9" borderId="3" xfId="1" applyFont="1" applyFill="1" applyBorder="1" applyAlignment="1">
      <alignment horizontal="center" vertical="center" wrapText="1"/>
    </xf>
    <xf numFmtId="164" fontId="38" fillId="10" borderId="3" xfId="1" applyFont="1" applyFill="1" applyBorder="1" applyAlignment="1">
      <alignment horizontal="center"/>
    </xf>
    <xf numFmtId="164" fontId="38" fillId="9" borderId="3" xfId="1" applyFont="1" applyFill="1" applyBorder="1" applyAlignment="1">
      <alignment horizontal="center"/>
    </xf>
    <xf numFmtId="2" fontId="18" fillId="10" borderId="3" xfId="0" applyNumberFormat="1" applyFont="1" applyFill="1" applyBorder="1" applyAlignment="1">
      <alignment horizontal="center" vertical="center" wrapText="1"/>
    </xf>
    <xf numFmtId="164" fontId="21" fillId="3" borderId="3" xfId="1" applyFont="1" applyFill="1" applyBorder="1" applyAlignment="1">
      <alignment horizontal="center"/>
    </xf>
    <xf numFmtId="0" fontId="14" fillId="3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64" fontId="14" fillId="0" borderId="0" xfId="1" applyFont="1" applyFill="1" applyBorder="1"/>
    <xf numFmtId="164" fontId="14" fillId="0" borderId="0" xfId="1" applyFont="1" applyFill="1" applyBorder="1" applyAlignment="1">
      <alignment horizontal="center"/>
    </xf>
    <xf numFmtId="2" fontId="42" fillId="2" borderId="3" xfId="1" applyNumberFormat="1" applyFont="1" applyFill="1" applyBorder="1" applyAlignment="1">
      <alignment horizontal="center" vertical="top" wrapText="1"/>
    </xf>
    <xf numFmtId="2" fontId="42" fillId="2" borderId="3" xfId="1" applyNumberFormat="1" applyFont="1" applyFill="1" applyBorder="1" applyAlignment="1">
      <alignment horizontal="center" vertical="top"/>
    </xf>
    <xf numFmtId="164" fontId="42" fillId="2" borderId="3" xfId="1" applyFont="1" applyFill="1" applyBorder="1" applyAlignment="1">
      <alignment horizontal="center" vertical="top"/>
    </xf>
    <xf numFmtId="0" fontId="37" fillId="8" borderId="3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center" vertical="center"/>
    </xf>
    <xf numFmtId="2" fontId="24" fillId="2" borderId="3" xfId="1" applyNumberFormat="1" applyFont="1" applyFill="1" applyBorder="1" applyAlignment="1" applyProtection="1">
      <alignment horizontal="center" vertical="top"/>
      <protection locked="0"/>
    </xf>
    <xf numFmtId="14" fontId="18" fillId="3" borderId="17" xfId="8" applyNumberFormat="1" applyFont="1" applyFill="1" applyBorder="1" applyAlignment="1">
      <alignment horizontal="center" vertical="top" wrapText="1"/>
    </xf>
    <xf numFmtId="14" fontId="22" fillId="3" borderId="3" xfId="6" applyNumberFormat="1" applyFont="1" applyFill="1" applyBorder="1" applyAlignment="1">
      <alignment horizontal="center" vertical="top"/>
    </xf>
    <xf numFmtId="14" fontId="22" fillId="3" borderId="3" xfId="6" quotePrefix="1" applyNumberFormat="1" applyFont="1" applyFill="1" applyBorder="1" applyAlignment="1">
      <alignment horizontal="center" vertical="top"/>
    </xf>
    <xf numFmtId="14" fontId="22" fillId="3" borderId="16" xfId="6" quotePrefix="1" applyNumberFormat="1" applyFont="1" applyFill="1" applyBorder="1" applyAlignment="1">
      <alignment horizontal="center" vertical="top"/>
    </xf>
    <xf numFmtId="14" fontId="22" fillId="3" borderId="3" xfId="15" applyNumberFormat="1" applyFont="1" applyFill="1" applyBorder="1" applyAlignment="1">
      <alignment horizontal="center" vertical="top"/>
    </xf>
    <xf numFmtId="14" fontId="22" fillId="3" borderId="16" xfId="6" applyNumberFormat="1" applyFont="1" applyFill="1" applyBorder="1" applyAlignment="1">
      <alignment horizontal="center" vertical="top"/>
    </xf>
    <xf numFmtId="14" fontId="22" fillId="3" borderId="0" xfId="6" applyNumberFormat="1" applyFont="1" applyFill="1" applyBorder="1" applyAlignment="1">
      <alignment horizontal="center" vertical="top"/>
    </xf>
    <xf numFmtId="14" fontId="9" fillId="3" borderId="0" xfId="4" applyNumberFormat="1" applyFont="1" applyFill="1" applyAlignment="1">
      <alignment horizontal="center" vertical="top"/>
    </xf>
    <xf numFmtId="164" fontId="18" fillId="3" borderId="3" xfId="1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top" wrapText="1"/>
    </xf>
    <xf numFmtId="2" fontId="42" fillId="3" borderId="3" xfId="1" applyNumberFormat="1" applyFont="1" applyFill="1" applyBorder="1" applyAlignment="1">
      <alignment horizontal="center" vertical="top" wrapText="1"/>
    </xf>
    <xf numFmtId="2" fontId="42" fillId="3" borderId="3" xfId="1" applyNumberFormat="1" applyFont="1" applyFill="1" applyBorder="1" applyAlignment="1">
      <alignment horizontal="center" vertical="top"/>
    </xf>
    <xf numFmtId="164" fontId="42" fillId="3" borderId="3" xfId="1" applyFont="1" applyFill="1" applyBorder="1" applyAlignment="1">
      <alignment horizontal="center" vertical="top"/>
    </xf>
    <xf numFmtId="1" fontId="19" fillId="3" borderId="17" xfId="8" applyNumberFormat="1" applyFont="1" applyFill="1" applyBorder="1" applyAlignment="1">
      <alignment horizontal="center" vertical="top" wrapText="1"/>
    </xf>
    <xf numFmtId="1" fontId="9" fillId="3" borderId="0" xfId="4" applyNumberFormat="1" applyFont="1" applyFill="1" applyAlignment="1">
      <alignment horizontal="center" vertical="top"/>
    </xf>
    <xf numFmtId="2" fontId="32" fillId="3" borderId="3" xfId="0" applyNumberFormat="1" applyFont="1" applyFill="1" applyBorder="1" applyAlignment="1">
      <alignment horizontal="center" vertical="top"/>
    </xf>
    <xf numFmtId="2" fontId="22" fillId="3" borderId="3" xfId="0" applyNumberFormat="1" applyFont="1" applyFill="1" applyBorder="1" applyAlignment="1">
      <alignment horizontal="center" vertical="top"/>
    </xf>
    <xf numFmtId="44" fontId="9" fillId="3" borderId="3" xfId="13" applyFont="1" applyFill="1" applyBorder="1" applyAlignment="1">
      <alignment horizontal="center" vertical="top" wrapText="1"/>
    </xf>
    <xf numFmtId="44" fontId="9" fillId="0" borderId="3" xfId="13" applyFont="1" applyFill="1" applyBorder="1" applyAlignment="1">
      <alignment horizontal="center" vertical="top" wrapText="1"/>
    </xf>
    <xf numFmtId="44" fontId="24" fillId="2" borderId="3" xfId="13" applyFont="1" applyFill="1" applyBorder="1" applyAlignment="1">
      <alignment horizontal="center" vertical="top"/>
    </xf>
    <xf numFmtId="44" fontId="24" fillId="5" borderId="3" xfId="13" applyFont="1" applyFill="1" applyBorder="1" applyAlignment="1">
      <alignment horizontal="center" vertical="top"/>
    </xf>
    <xf numFmtId="44" fontId="9" fillId="3" borderId="1" xfId="13" applyFont="1" applyFill="1" applyBorder="1" applyAlignment="1">
      <alignment horizontal="center" vertical="top" wrapText="1"/>
    </xf>
    <xf numFmtId="44" fontId="24" fillId="5" borderId="3" xfId="13" applyFont="1" applyFill="1" applyBorder="1" applyAlignment="1">
      <alignment horizontal="center" vertical="top" wrapText="1"/>
    </xf>
    <xf numFmtId="44" fontId="22" fillId="3" borderId="1" xfId="13" applyFont="1" applyFill="1" applyBorder="1" applyAlignment="1">
      <alignment horizontal="center" vertical="top" wrapText="1"/>
    </xf>
    <xf numFmtId="44" fontId="22" fillId="3" borderId="3" xfId="13" applyFont="1" applyFill="1" applyBorder="1" applyAlignment="1">
      <alignment horizontal="center" vertical="top" wrapText="1"/>
    </xf>
    <xf numFmtId="44" fontId="9" fillId="3" borderId="3" xfId="13" applyFont="1" applyFill="1" applyBorder="1" applyAlignment="1" applyProtection="1">
      <alignment horizontal="center" vertical="top"/>
      <protection locked="0"/>
    </xf>
    <xf numFmtId="44" fontId="22" fillId="3" borderId="0" xfId="13" applyFont="1" applyFill="1" applyBorder="1" applyAlignment="1">
      <alignment horizontal="center" vertical="top"/>
    </xf>
    <xf numFmtId="0" fontId="0" fillId="3" borderId="2" xfId="0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0" xfId="0" applyFill="1"/>
    <xf numFmtId="0" fontId="37" fillId="8" borderId="3" xfId="0" applyFont="1" applyFill="1" applyBorder="1" applyAlignment="1">
      <alignment horizontal="center" vertical="center" wrapText="1"/>
    </xf>
    <xf numFmtId="0" fontId="37" fillId="8" borderId="13" xfId="0" applyFont="1" applyFill="1" applyBorder="1" applyAlignment="1">
      <alignment horizontal="center" vertical="center" wrapText="1"/>
    </xf>
    <xf numFmtId="0" fontId="37" fillId="8" borderId="14" xfId="0" applyFont="1" applyFill="1" applyBorder="1" applyAlignment="1">
      <alignment horizontal="center" vertical="center" wrapText="1"/>
    </xf>
    <xf numFmtId="0" fontId="37" fillId="8" borderId="15" xfId="0" applyFont="1" applyFill="1" applyBorder="1" applyAlignment="1">
      <alignment horizontal="center" vertical="center" wrapText="1"/>
    </xf>
    <xf numFmtId="2" fontId="17" fillId="7" borderId="4" xfId="0" applyNumberFormat="1" applyFont="1" applyFill="1" applyBorder="1" applyAlignment="1">
      <alignment horizontal="center" vertical="center" wrapText="1"/>
    </xf>
    <xf numFmtId="2" fontId="17" fillId="7" borderId="5" xfId="0" applyNumberFormat="1" applyFont="1" applyFill="1" applyBorder="1" applyAlignment="1">
      <alignment horizontal="center" vertical="center" wrapText="1"/>
    </xf>
    <xf numFmtId="2" fontId="17" fillId="7" borderId="6" xfId="0" applyNumberFormat="1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center" vertical="center"/>
    </xf>
    <xf numFmtId="0" fontId="36" fillId="3" borderId="13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2" fontId="9" fillId="3" borderId="16" xfId="15" applyNumberFormat="1" applyFont="1" applyFill="1" applyBorder="1" applyAlignment="1">
      <alignment horizontal="center" vertical="top"/>
    </xf>
    <xf numFmtId="2" fontId="9" fillId="3" borderId="17" xfId="15" applyNumberFormat="1" applyFont="1" applyFill="1" applyBorder="1" applyAlignment="1">
      <alignment horizontal="center" vertical="top"/>
    </xf>
    <xf numFmtId="2" fontId="9" fillId="3" borderId="1" xfId="15" applyNumberFormat="1" applyFont="1" applyFill="1" applyBorder="1" applyAlignment="1">
      <alignment horizontal="center" vertical="top"/>
    </xf>
    <xf numFmtId="2" fontId="9" fillId="3" borderId="3" xfId="4" applyNumberFormat="1" applyFont="1" applyFill="1" applyBorder="1" applyAlignment="1">
      <alignment horizontal="center" vertical="top"/>
    </xf>
    <xf numFmtId="1" fontId="9" fillId="3" borderId="3" xfId="4" applyNumberFormat="1" applyFont="1" applyFill="1" applyBorder="1" applyAlignment="1">
      <alignment horizontal="center" vertical="top"/>
    </xf>
    <xf numFmtId="2" fontId="22" fillId="3" borderId="3" xfId="8" applyNumberFormat="1" applyFont="1" applyFill="1" applyBorder="1" applyAlignment="1">
      <alignment horizontal="center" vertical="top" wrapText="1"/>
    </xf>
    <xf numFmtId="2" fontId="9" fillId="3" borderId="3" xfId="15" applyNumberFormat="1" applyFont="1" applyFill="1" applyBorder="1" applyAlignment="1">
      <alignment horizontal="center" vertical="top"/>
    </xf>
    <xf numFmtId="2" fontId="9" fillId="3" borderId="3" xfId="4" applyNumberFormat="1" applyFont="1" applyFill="1" applyBorder="1" applyAlignment="1">
      <alignment horizontal="center" vertical="top" wrapText="1"/>
    </xf>
    <xf numFmtId="2" fontId="35" fillId="3" borderId="3" xfId="4" applyNumberFormat="1" applyFont="1" applyFill="1" applyBorder="1" applyAlignment="1">
      <alignment horizontal="center" vertical="top"/>
    </xf>
    <xf numFmtId="2" fontId="19" fillId="3" borderId="3" xfId="8" applyNumberFormat="1" applyFont="1" applyFill="1" applyBorder="1" applyAlignment="1">
      <alignment horizontal="center" vertical="top"/>
    </xf>
    <xf numFmtId="1" fontId="35" fillId="3" borderId="3" xfId="4" applyNumberFormat="1" applyFont="1" applyFill="1" applyBorder="1" applyAlignment="1">
      <alignment horizontal="center" vertical="top"/>
    </xf>
    <xf numFmtId="2" fontId="32" fillId="3" borderId="3" xfId="8" applyNumberFormat="1" applyFont="1" applyFill="1" applyBorder="1" applyAlignment="1">
      <alignment horizontal="center" vertical="top" wrapText="1"/>
    </xf>
    <xf numFmtId="2" fontId="18" fillId="3" borderId="3" xfId="8" applyNumberFormat="1" applyFont="1" applyFill="1" applyBorder="1" applyAlignment="1">
      <alignment horizontal="center" vertical="top"/>
    </xf>
    <xf numFmtId="1" fontId="9" fillId="3" borderId="0" xfId="4" applyNumberFormat="1" applyFont="1" applyFill="1" applyBorder="1" applyAlignment="1">
      <alignment horizontal="center" vertical="top"/>
    </xf>
    <xf numFmtId="2" fontId="9" fillId="3" borderId="0" xfId="4" applyNumberFormat="1" applyFont="1" applyFill="1" applyBorder="1" applyAlignment="1">
      <alignment horizontal="center" vertical="top"/>
    </xf>
    <xf numFmtId="2" fontId="22" fillId="3" borderId="0" xfId="8" applyNumberFormat="1" applyFont="1" applyFill="1" applyBorder="1" applyAlignment="1">
      <alignment horizontal="center" vertical="top" wrapText="1"/>
    </xf>
    <xf numFmtId="2" fontId="31" fillId="3" borderId="3" xfId="0" applyNumberFormat="1" applyFont="1" applyFill="1" applyBorder="1" applyAlignment="1">
      <alignment horizontal="center" vertical="top"/>
    </xf>
    <xf numFmtId="2" fontId="19" fillId="3" borderId="3" xfId="0" applyNumberFormat="1" applyFont="1" applyFill="1" applyBorder="1" applyAlignment="1">
      <alignment horizontal="center" vertical="top"/>
    </xf>
    <xf numFmtId="2" fontId="18" fillId="3" borderId="3" xfId="0" applyNumberFormat="1" applyFont="1" applyFill="1" applyBorder="1" applyAlignment="1">
      <alignment horizontal="center" vertical="top" wrapText="1"/>
    </xf>
    <xf numFmtId="2" fontId="18" fillId="3" borderId="3" xfId="0" applyNumberFormat="1" applyFont="1" applyFill="1" applyBorder="1" applyAlignment="1">
      <alignment horizontal="center" vertical="top"/>
    </xf>
    <xf numFmtId="2" fontId="22" fillId="3" borderId="3" xfId="0" applyNumberFormat="1" applyFont="1" applyFill="1" applyBorder="1" applyAlignment="1">
      <alignment horizontal="center" vertical="top"/>
    </xf>
    <xf numFmtId="2" fontId="33" fillId="3" borderId="3" xfId="1" applyNumberFormat="1" applyFont="1" applyFill="1" applyBorder="1" applyAlignment="1">
      <alignment horizontal="center" vertical="top"/>
    </xf>
    <xf numFmtId="2" fontId="25" fillId="3" borderId="3" xfId="1" applyNumberFormat="1" applyFont="1" applyFill="1" applyBorder="1" applyAlignment="1">
      <alignment horizontal="center" vertical="top"/>
    </xf>
    <xf numFmtId="2" fontId="34" fillId="3" borderId="3" xfId="1" applyNumberFormat="1" applyFont="1" applyFill="1" applyBorder="1" applyAlignment="1">
      <alignment horizontal="center" vertical="top"/>
    </xf>
    <xf numFmtId="2" fontId="24" fillId="3" borderId="3" xfId="1" applyNumberFormat="1" applyFont="1" applyFill="1" applyBorder="1" applyAlignment="1">
      <alignment horizontal="center" vertical="top"/>
    </xf>
    <xf numFmtId="2" fontId="24" fillId="3" borderId="3" xfId="1" applyNumberFormat="1" applyFont="1" applyFill="1" applyBorder="1" applyAlignment="1">
      <alignment horizontal="center" vertical="top" wrapText="1"/>
    </xf>
    <xf numFmtId="2" fontId="34" fillId="3" borderId="13" xfId="1" applyNumberFormat="1" applyFont="1" applyFill="1" applyBorder="1" applyAlignment="1">
      <alignment horizontal="center" vertical="top"/>
    </xf>
    <xf numFmtId="2" fontId="34" fillId="3" borderId="14" xfId="1" applyNumberFormat="1" applyFont="1" applyFill="1" applyBorder="1" applyAlignment="1">
      <alignment horizontal="center" vertical="top"/>
    </xf>
    <xf numFmtId="2" fontId="24" fillId="3" borderId="14" xfId="1" applyNumberFormat="1" applyFont="1" applyFill="1" applyBorder="1" applyAlignment="1">
      <alignment horizontal="center" vertical="top"/>
    </xf>
    <xf numFmtId="2" fontId="24" fillId="3" borderId="13" xfId="1" applyNumberFormat="1" applyFont="1" applyFill="1" applyBorder="1" applyAlignment="1">
      <alignment horizontal="center" vertical="top" wrapText="1"/>
    </xf>
    <xf numFmtId="2" fontId="24" fillId="3" borderId="14" xfId="1" applyNumberFormat="1" applyFont="1" applyFill="1" applyBorder="1" applyAlignment="1">
      <alignment horizontal="center" vertical="top" wrapText="1"/>
    </xf>
    <xf numFmtId="2" fontId="24" fillId="3" borderId="15" xfId="1" applyNumberFormat="1" applyFont="1" applyFill="1" applyBorder="1" applyAlignment="1">
      <alignment horizontal="center" vertical="top" wrapText="1"/>
    </xf>
    <xf numFmtId="2" fontId="18" fillId="3" borderId="13" xfId="1" applyNumberFormat="1" applyFont="1" applyFill="1" applyBorder="1" applyAlignment="1">
      <alignment horizontal="center" vertical="top" wrapText="1"/>
    </xf>
    <xf numFmtId="2" fontId="18" fillId="3" borderId="14" xfId="1" applyNumberFormat="1" applyFont="1" applyFill="1" applyBorder="1" applyAlignment="1">
      <alignment horizontal="center" vertical="top" wrapText="1"/>
    </xf>
    <xf numFmtId="2" fontId="18" fillId="3" borderId="15" xfId="1" applyNumberFormat="1" applyFont="1" applyFill="1" applyBorder="1" applyAlignment="1">
      <alignment horizontal="center" vertical="top" wrapText="1"/>
    </xf>
    <xf numFmtId="2" fontId="24" fillId="2" borderId="3" xfId="1" applyNumberFormat="1" applyFont="1" applyFill="1" applyBorder="1" applyAlignment="1">
      <alignment horizontal="center" vertical="top"/>
    </xf>
    <xf numFmtId="2" fontId="31" fillId="3" borderId="3" xfId="1" applyNumberFormat="1" applyFont="1" applyFill="1" applyBorder="1" applyAlignment="1">
      <alignment horizontal="center" vertical="top"/>
    </xf>
    <xf numFmtId="2" fontId="30" fillId="3" borderId="3" xfId="1" applyNumberFormat="1" applyFont="1" applyFill="1" applyBorder="1" applyAlignment="1">
      <alignment horizontal="center" vertical="top"/>
    </xf>
    <xf numFmtId="2" fontId="19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19" fillId="3" borderId="13" xfId="1" applyNumberFormat="1" applyFont="1" applyFill="1" applyBorder="1" applyAlignment="1">
      <alignment horizontal="center" vertical="top"/>
    </xf>
    <xf numFmtId="2" fontId="19" fillId="3" borderId="14" xfId="1" applyNumberFormat="1" applyFont="1" applyFill="1" applyBorder="1" applyAlignment="1">
      <alignment horizontal="center" vertical="top"/>
    </xf>
    <xf numFmtId="2" fontId="18" fillId="3" borderId="14" xfId="1" applyNumberFormat="1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center" wrapText="1"/>
    </xf>
    <xf numFmtId="0" fontId="14" fillId="0" borderId="31" xfId="8" applyBorder="1" applyAlignment="1">
      <alignment horizontal="center" vertical="center" wrapText="1"/>
    </xf>
    <xf numFmtId="0" fontId="14" fillId="0" borderId="32" xfId="8" applyBorder="1" applyAlignment="1">
      <alignment horizontal="center" vertical="center" wrapText="1"/>
    </xf>
    <xf numFmtId="0" fontId="14" fillId="0" borderId="34" xfId="8" applyBorder="1" applyAlignment="1">
      <alignment horizontal="center" vertical="center" wrapText="1"/>
    </xf>
    <xf numFmtId="0" fontId="28" fillId="0" borderId="25" xfId="8" applyFont="1" applyBorder="1" applyAlignment="1">
      <alignment horizontal="left" vertical="center" wrapText="1"/>
    </xf>
    <xf numFmtId="0" fontId="28" fillId="0" borderId="14" xfId="8" applyFont="1" applyBorder="1" applyAlignment="1">
      <alignment horizontal="left" vertical="center" wrapText="1"/>
    </xf>
    <xf numFmtId="0" fontId="28" fillId="0" borderId="15" xfId="8" applyFont="1" applyBorder="1" applyAlignment="1">
      <alignment horizontal="left" vertical="center" wrapText="1"/>
    </xf>
    <xf numFmtId="0" fontId="28" fillId="0" borderId="35" xfId="8" applyFont="1" applyBorder="1" applyAlignment="1">
      <alignment horizontal="left" vertical="center" wrapText="1"/>
    </xf>
    <xf numFmtId="0" fontId="28" fillId="0" borderId="36" xfId="8" applyFont="1" applyBorder="1" applyAlignment="1">
      <alignment horizontal="left" vertical="center" wrapText="1"/>
    </xf>
    <xf numFmtId="0" fontId="28" fillId="0" borderId="43" xfId="8" applyFont="1" applyBorder="1" applyAlignment="1">
      <alignment horizontal="left" vertical="center" wrapText="1"/>
    </xf>
    <xf numFmtId="0" fontId="15" fillId="0" borderId="37" xfId="8" applyFont="1" applyBorder="1" applyAlignment="1">
      <alignment horizontal="center" vertical="center" wrapText="1"/>
    </xf>
    <xf numFmtId="0" fontId="15" fillId="0" borderId="19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 wrapText="1"/>
    </xf>
    <xf numFmtId="0" fontId="15" fillId="0" borderId="18" xfId="8" applyFont="1" applyBorder="1" applyAlignment="1">
      <alignment horizontal="center" vertical="center" wrapText="1"/>
    </xf>
    <xf numFmtId="0" fontId="15" fillId="0" borderId="40" xfId="8" applyFont="1" applyBorder="1" applyAlignment="1">
      <alignment horizontal="center" vertical="center" wrapText="1"/>
    </xf>
    <xf numFmtId="0" fontId="14" fillId="0" borderId="8" xfId="8" applyBorder="1" applyAlignment="1">
      <alignment horizontal="center"/>
    </xf>
    <xf numFmtId="0" fontId="14" fillId="0" borderId="9" xfId="8" applyBorder="1" applyAlignment="1">
      <alignment horizontal="center"/>
    </xf>
    <xf numFmtId="0" fontId="14" fillId="0" borderId="10" xfId="8" applyBorder="1" applyAlignment="1">
      <alignment horizontal="center"/>
    </xf>
    <xf numFmtId="0" fontId="14" fillId="0" borderId="2" xfId="8" applyBorder="1" applyAlignment="1">
      <alignment horizontal="center"/>
    </xf>
    <xf numFmtId="0" fontId="14" fillId="0" borderId="0" xfId="8" applyBorder="1" applyAlignment="1">
      <alignment horizontal="center"/>
    </xf>
    <xf numFmtId="0" fontId="14" fillId="0" borderId="7" xfId="8" applyBorder="1" applyAlignment="1">
      <alignment horizontal="center"/>
    </xf>
    <xf numFmtId="0" fontId="15" fillId="0" borderId="4" xfId="8" applyFont="1" applyBorder="1" applyAlignment="1">
      <alignment horizontal="center"/>
    </xf>
    <xf numFmtId="0" fontId="15" fillId="0" borderId="5" xfId="8" applyFont="1" applyBorder="1" applyAlignment="1">
      <alignment horizontal="center"/>
    </xf>
    <xf numFmtId="0" fontId="15" fillId="0" borderId="41" xfId="8" applyFont="1" applyBorder="1" applyAlignment="1">
      <alignment horizontal="center"/>
    </xf>
    <xf numFmtId="0" fontId="14" fillId="0" borderId="20" xfId="8" applyBorder="1" applyAlignment="1">
      <alignment horizontal="left" vertical="center" wrapText="1"/>
    </xf>
    <xf numFmtId="0" fontId="14" fillId="0" borderId="21" xfId="8" applyBorder="1" applyAlignment="1">
      <alignment horizontal="left" vertical="center" wrapText="1"/>
    </xf>
    <xf numFmtId="0" fontId="14" fillId="0" borderId="42" xfId="8" applyBorder="1" applyAlignment="1">
      <alignment horizontal="left" vertical="center" wrapText="1"/>
    </xf>
    <xf numFmtId="0" fontId="14" fillId="0" borderId="25" xfId="8" applyBorder="1" applyAlignment="1">
      <alignment horizontal="left" vertical="center" wrapText="1"/>
    </xf>
    <xf numFmtId="0" fontId="14" fillId="0" borderId="14" xfId="8" applyBorder="1" applyAlignment="1">
      <alignment horizontal="left" vertical="center" wrapText="1"/>
    </xf>
    <xf numFmtId="0" fontId="14" fillId="0" borderId="15" xfId="8" applyBorder="1" applyAlignment="1">
      <alignment horizontal="left" vertical="center" wrapText="1"/>
    </xf>
    <xf numFmtId="0" fontId="14" fillId="0" borderId="28" xfId="8" applyBorder="1" applyAlignment="1">
      <alignment horizontal="left" vertical="center" wrapText="1"/>
    </xf>
    <xf numFmtId="0" fontId="14" fillId="0" borderId="9" xfId="8" applyBorder="1"/>
    <xf numFmtId="0" fontId="14" fillId="0" borderId="10" xfId="8" applyBorder="1"/>
    <xf numFmtId="0" fontId="14" fillId="0" borderId="30" xfId="8" applyBorder="1"/>
    <xf numFmtId="0" fontId="14" fillId="0" borderId="11" xfId="8" applyBorder="1"/>
    <xf numFmtId="0" fontId="14" fillId="0" borderId="12" xfId="8" applyBorder="1"/>
    <xf numFmtId="0" fontId="16" fillId="3" borderId="2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</cellXfs>
  <cellStyles count="19">
    <cellStyle name="Comma 2" xfId="9"/>
    <cellStyle name="Currency 2" xfId="18"/>
    <cellStyle name="Moeda" xfId="13" builtinId="4"/>
    <cellStyle name="Moeda 2" xfId="5"/>
    <cellStyle name="Moeda 2 2" xfId="11"/>
    <cellStyle name="Moeda 2 3" xfId="17"/>
    <cellStyle name="Normal" xfId="0" builtinId="0"/>
    <cellStyle name="Normal 2" xfId="2"/>
    <cellStyle name="Normal 2 4 3" xfId="8"/>
    <cellStyle name="Normal 3" xfId="3"/>
    <cellStyle name="Normal 3 2" xfId="7"/>
    <cellStyle name="Normal 3 2 2" xfId="12"/>
    <cellStyle name="Normal 3 2 3" xfId="16"/>
    <cellStyle name="Normal 4" xfId="4"/>
    <cellStyle name="Normal 4 2" xfId="10"/>
    <cellStyle name="Normal 4 3" xfId="15"/>
    <cellStyle name="Normal 5" xfId="6"/>
    <cellStyle name="Normal 6" xfId="14"/>
    <cellStyle name="Vírgula" xfId="1" builtinId="3"/>
  </cellStyles>
  <dxfs count="21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0"/>
      </font>
    </dxf>
    <dxf>
      <fill>
        <patternFill>
          <bgColor indexed="41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19050</xdr:rowOff>
    </xdr:from>
    <xdr:to>
      <xdr:col>9</xdr:col>
      <xdr:colOff>476250</xdr:colOff>
      <xdr:row>10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0" y="523875"/>
          <a:ext cx="3524250" cy="942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7</xdr:row>
      <xdr:rowOff>0</xdr:rowOff>
    </xdr:from>
    <xdr:to>
      <xdr:col>9</xdr:col>
      <xdr:colOff>276225</xdr:colOff>
      <xdr:row>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828675"/>
          <a:ext cx="3181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11</xdr:row>
      <xdr:rowOff>9525</xdr:rowOff>
    </xdr:from>
    <xdr:to>
      <xdr:col>9</xdr:col>
      <xdr:colOff>409575</xdr:colOff>
      <xdr:row>14</xdr:row>
      <xdr:rowOff>114300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485900"/>
          <a:ext cx="3352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3</xdr:col>
      <xdr:colOff>1447800</xdr:colOff>
      <xdr:row>20</xdr:row>
      <xdr:rowOff>38100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476375"/>
          <a:ext cx="385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5</xdr:row>
      <xdr:rowOff>38100</xdr:rowOff>
    </xdr:from>
    <xdr:to>
      <xdr:col>3</xdr:col>
      <xdr:colOff>1447800</xdr:colOff>
      <xdr:row>11</xdr:row>
      <xdr:rowOff>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42925"/>
          <a:ext cx="3829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SINAPI%20ANTIGO\junho%202014\TABELA%20DE%20PRE&#199;OS%20COTA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PEN2010\ETEs%20Padr&#227;oCorsan_MODIFICADA\ETE_5L\ESP_ORC\ETE%20COMPACTA%205%20ls%2012%2009%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PAC%20II\PEN2010\ETEs%20Padr&#227;oCorsan_MODIFICADA\ETE_5L\ESP_ORC\ETE%20COMPACTA%205%20ls%2012%2009%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OMPOSI&#199;&#195;O%20REDE%20COLETORA%20MOSTARD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1\Dados\viegas%201\TRES%20ARROIOS\REVIS&#195;O%202\REVIS&#195;O%20OR&#199;AMENTO%202%20TRES%20ARROIOS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RESUMO"/>
      <sheetName val="FORNECEDORES"/>
      <sheetName val="Plan1"/>
    </sheetNames>
    <sheetDataSet>
      <sheetData sheetId="0" refreshError="1"/>
      <sheetData sheetId="1" refreshError="1">
        <row r="4">
          <cell r="A4" t="str">
            <v>-</v>
          </cell>
          <cell r="B4" t="str">
            <v>-</v>
          </cell>
          <cell r="C4" t="str">
            <v>-</v>
          </cell>
          <cell r="D4" t="str">
            <v>-</v>
          </cell>
        </row>
        <row r="5">
          <cell r="A5" t="str">
            <v>ABB</v>
          </cell>
          <cell r="C5" t="str">
            <v>(51) 3023-7894</v>
          </cell>
          <cell r="D5" t="str">
            <v>Wilmar Lobato</v>
          </cell>
        </row>
        <row r="6">
          <cell r="A6" t="str">
            <v>ABS</v>
          </cell>
          <cell r="C6" t="str">
            <v>(51) 4063-7311</v>
          </cell>
        </row>
        <row r="7">
          <cell r="A7" t="str">
            <v>AEROSAN</v>
          </cell>
          <cell r="B7" t="str">
            <v>05.275.285/0001-97</v>
          </cell>
          <cell r="C7" t="str">
            <v>(51) 3059-3009</v>
          </cell>
          <cell r="D7" t="str">
            <v>Adilson Bopsin</v>
          </cell>
        </row>
        <row r="8">
          <cell r="A8" t="str">
            <v>AFTER</v>
          </cell>
          <cell r="B8" t="str">
            <v>03.992.516/0001-58</v>
          </cell>
          <cell r="C8" t="str">
            <v>(11) 3832-2190</v>
          </cell>
          <cell r="D8" t="str">
            <v>Vanessa</v>
          </cell>
        </row>
        <row r="9">
          <cell r="A9" t="str">
            <v>AGETEC</v>
          </cell>
          <cell r="B9" t="str">
            <v>01.520.686/0001-04</v>
          </cell>
          <cell r="C9" t="str">
            <v>(48) 3346-9376</v>
          </cell>
        </row>
        <row r="10">
          <cell r="A10" t="str">
            <v>AGROBOMBAS INDÚSTRIA E COMÉRCIO</v>
          </cell>
          <cell r="B10" t="str">
            <v>01.501.343/0001-00</v>
          </cell>
          <cell r="C10" t="str">
            <v>(51) 3453-6362</v>
          </cell>
          <cell r="D10" t="str">
            <v>Vilmar Ratzmann</v>
          </cell>
        </row>
        <row r="11">
          <cell r="A11" t="str">
            <v>ALEA</v>
          </cell>
          <cell r="B11" t="str">
            <v>65.228.694/0001-64</v>
          </cell>
          <cell r="C11" t="str">
            <v>(51) 3051-2960</v>
          </cell>
          <cell r="D11" t="str">
            <v>Milene</v>
          </cell>
        </row>
        <row r="12">
          <cell r="A12" t="str">
            <v>ALFA LAVAL</v>
          </cell>
          <cell r="B12" t="str">
            <v>43.474.212/0001-13</v>
          </cell>
          <cell r="C12" t="str">
            <v>(11) 5188-6120 e (11) 97250-6092</v>
          </cell>
          <cell r="D12" t="str">
            <v>Marcelo Carvalho Ferreira</v>
          </cell>
        </row>
        <row r="13">
          <cell r="A13" t="str">
            <v xml:space="preserve">ALFATRONIC </v>
          </cell>
          <cell r="B13" t="str">
            <v>93.553.881/0001-59</v>
          </cell>
          <cell r="C13" t="str">
            <v>(54) 2992-1350</v>
          </cell>
        </row>
        <row r="14">
          <cell r="A14" t="str">
            <v>ALUMINORTE</v>
          </cell>
          <cell r="B14" t="str">
            <v xml:space="preserve">08.221.949/0001-23 </v>
          </cell>
          <cell r="C14" t="str">
            <v>(51) 3264-0971</v>
          </cell>
          <cell r="D14" t="str">
            <v>Humberto</v>
          </cell>
        </row>
        <row r="15">
          <cell r="A15" t="str">
            <v>AMADOSAN</v>
          </cell>
          <cell r="B15" t="str">
            <v>06.060.498/0002-45</v>
          </cell>
          <cell r="C15" t="str">
            <v>(67) 3348-1881</v>
          </cell>
          <cell r="D15" t="str">
            <v>Ricardo</v>
          </cell>
        </row>
        <row r="16">
          <cell r="A16" t="str">
            <v>AMANCO</v>
          </cell>
          <cell r="B16" t="str">
            <v>58.514.928/0001-74</v>
          </cell>
          <cell r="C16" t="str">
            <v>(11) 2126-2661</v>
          </cell>
          <cell r="D16" t="str">
            <v>Élbio Amaral Schuch</v>
          </cell>
        </row>
        <row r="17">
          <cell r="A17" t="str">
            <v>ANDRITZ</v>
          </cell>
          <cell r="B17" t="str">
            <v xml:space="preserve">06.349.916/0001-38 </v>
          </cell>
          <cell r="C17" t="str">
            <v>(47) 3387-9119</v>
          </cell>
          <cell r="D17" t="str">
            <v>Aline Cristina Biavath</v>
          </cell>
        </row>
        <row r="18">
          <cell r="A18" t="str">
            <v>ARI</v>
          </cell>
          <cell r="C18" t="str">
            <v>(11) 3782-0255</v>
          </cell>
          <cell r="D18" t="str">
            <v>Cristiane Mello</v>
          </cell>
        </row>
        <row r="19">
          <cell r="A19" t="str">
            <v>ARUVENTO</v>
          </cell>
          <cell r="C19" t="str">
            <v>(11) 4651-2122</v>
          </cell>
          <cell r="D19" t="str">
            <v>Cláudio Silva</v>
          </cell>
        </row>
        <row r="20">
          <cell r="A20" t="str">
            <v>ATERA</v>
          </cell>
          <cell r="B20" t="str">
            <v xml:space="preserve">39.040.597/0001-33 </v>
          </cell>
          <cell r="C20" t="str">
            <v>(11) 2272-2255</v>
          </cell>
          <cell r="D20" t="str">
            <v>Pâmela</v>
          </cell>
        </row>
        <row r="21">
          <cell r="A21" t="str">
            <v>AVK</v>
          </cell>
          <cell r="C21" t="str">
            <v>(19) 3936-5936</v>
          </cell>
          <cell r="D21" t="str">
            <v>Estevan Fernandes Lopes</v>
          </cell>
        </row>
        <row r="22">
          <cell r="A22" t="str">
            <v>BOMBAS BETO</v>
          </cell>
          <cell r="B22" t="str">
            <v>93.072.122/0002-55</v>
          </cell>
          <cell r="C22" t="str">
            <v>(51) 3587-5200</v>
          </cell>
          <cell r="D22" t="str">
            <v xml:space="preserve">Paulo Roberto Jacobsen </v>
          </cell>
        </row>
        <row r="23">
          <cell r="A23" t="str">
            <v>B&amp;F DIAS INSDÚSTRIA E COMÉRCIO L</v>
          </cell>
          <cell r="B23" t="str">
            <v>57.909.806/0001-14</v>
          </cell>
          <cell r="C23" t="str">
            <v>(19) 7826-0970</v>
          </cell>
          <cell r="D23" t="str">
            <v>Rodrigo Aranha</v>
          </cell>
        </row>
        <row r="24">
          <cell r="A24" t="str">
            <v>BOMBAS LEÃO</v>
          </cell>
          <cell r="B24" t="str">
            <v>54.940.533/0001-57</v>
          </cell>
          <cell r="C24" t="str">
            <v>(51) 9278-3240</v>
          </cell>
          <cell r="D24" t="str">
            <v>Leandro Azevedo Bobsin</v>
          </cell>
        </row>
        <row r="25">
          <cell r="A25" t="str">
            <v>BVTO</v>
          </cell>
          <cell r="B25" t="str">
            <v>04.569.839/0001-04</v>
          </cell>
          <cell r="C25" t="str">
            <v xml:space="preserve"> (51) 3337-7000</v>
          </cell>
          <cell r="D25" t="str">
            <v>Eng° Fábio Zanatta</v>
          </cell>
        </row>
        <row r="26">
          <cell r="A26" t="str">
            <v>C. DOS FUSÍVEIS</v>
          </cell>
          <cell r="B26" t="str">
            <v>16.578.453/0001-30</v>
          </cell>
          <cell r="C26" t="str">
            <v>(11)3599-3031</v>
          </cell>
          <cell r="D26" t="str">
            <v>Rafael</v>
          </cell>
        </row>
        <row r="27">
          <cell r="A27" t="str">
            <v>CALLEVE</v>
          </cell>
          <cell r="B27" t="str">
            <v>93.277.275/0001-58</v>
          </cell>
          <cell r="C27" t="str">
            <v>(12) 3934-3967</v>
          </cell>
          <cell r="D27" t="str">
            <v>Fábio Oliveira</v>
          </cell>
        </row>
        <row r="28">
          <cell r="A28" t="str">
            <v xml:space="preserve">CARNEIRO </v>
          </cell>
          <cell r="B28" t="str">
            <v>93.277.275/0001-58</v>
          </cell>
          <cell r="C28" t="str">
            <v>(51) 3446-7305</v>
          </cell>
          <cell r="D28" t="str">
            <v>Jaime</v>
          </cell>
        </row>
        <row r="29">
          <cell r="A29" t="str">
            <v>CIGAME</v>
          </cell>
          <cell r="B29" t="str">
            <v>09.721.504/0001-75</v>
          </cell>
          <cell r="C29" t="str">
            <v>(51) 3356-5556</v>
          </cell>
          <cell r="D29" t="str">
            <v>LEANDRO ROSA</v>
          </cell>
        </row>
        <row r="30">
          <cell r="A30" t="str">
            <v>CIRIEX-ABUS</v>
          </cell>
          <cell r="B30" t="str">
            <v>94.928.959/0001-35</v>
          </cell>
          <cell r="C30" t="str">
            <v>(51) 3511-2900</v>
          </cell>
          <cell r="D30" t="str">
            <v>Odilon</v>
          </cell>
        </row>
        <row r="31">
          <cell r="A31" t="str">
            <v>COMERCIAL DO SUL</v>
          </cell>
          <cell r="B31" t="str">
            <v>13.993.543/0001-07</v>
          </cell>
          <cell r="C31" t="str">
            <v>(11) 2379-9873</v>
          </cell>
          <cell r="D31" t="str">
            <v>Moacir</v>
          </cell>
        </row>
        <row r="32">
          <cell r="A32" t="str">
            <v>COMPASSO</v>
          </cell>
          <cell r="B32" t="str">
            <v>92.960.905/0001-21</v>
          </cell>
          <cell r="C32" t="str">
            <v>(51) 3336-6167</v>
          </cell>
          <cell r="D32" t="str">
            <v>Moacir</v>
          </cell>
        </row>
        <row r="33">
          <cell r="A33" t="str">
            <v>COMPREINÓX</v>
          </cell>
          <cell r="C33" t="str">
            <v>(11) 4785-2722</v>
          </cell>
          <cell r="D33" t="str">
            <v>Andres Forghieri</v>
          </cell>
        </row>
        <row r="34">
          <cell r="A34" t="str">
            <v>CONAUT</v>
          </cell>
          <cell r="B34" t="str">
            <v>00.149.209/0001-11</v>
          </cell>
          <cell r="C34" t="str">
            <v>(11) 4785-2722</v>
          </cell>
          <cell r="D34" t="str">
            <v>Andres Forghieri</v>
          </cell>
        </row>
        <row r="35">
          <cell r="A35" t="str">
            <v>CONCRETOS DO SUL</v>
          </cell>
          <cell r="B35" t="str">
            <v>00.149.209/0001-11</v>
          </cell>
          <cell r="C35" t="str">
            <v>(51) 3568-0947</v>
          </cell>
          <cell r="D35" t="str">
            <v>Frederico Flavio Roese</v>
          </cell>
        </row>
        <row r="36">
          <cell r="A36" t="str">
            <v>CONSTRUSINOS</v>
          </cell>
          <cell r="B36" t="str">
            <v>91.852.087/0001-80</v>
          </cell>
          <cell r="C36" t="str">
            <v>(51) 3588-5674</v>
          </cell>
          <cell r="D36" t="str">
            <v>Luciano</v>
          </cell>
        </row>
        <row r="37">
          <cell r="A37" t="str">
            <v>CONTTEX</v>
          </cell>
          <cell r="B37" t="str">
            <v>04.820.434/0001-50</v>
          </cell>
          <cell r="C37" t="str">
            <v xml:space="preserve">(51) 9700-4900 </v>
          </cell>
          <cell r="D37" t="str">
            <v>Marcelo Posser</v>
          </cell>
        </row>
        <row r="38">
          <cell r="A38" t="str">
            <v>CORMEN</v>
          </cell>
          <cell r="B38" t="str">
            <v>22.720.429/001-96</v>
          </cell>
          <cell r="C38" t="str">
            <v>(31) 3464-2980</v>
          </cell>
          <cell r="D38" t="str">
            <v>Arianne Fernandez</v>
          </cell>
        </row>
        <row r="39">
          <cell r="A39" t="str">
            <v>CORR PLASTIK</v>
          </cell>
          <cell r="B39" t="str">
            <v>67.731.091/0001-06</v>
          </cell>
          <cell r="C39" t="str">
            <v>(11) 4529-1500</v>
          </cell>
          <cell r="D39" t="str">
            <v>Arianne Fernandez</v>
          </cell>
        </row>
        <row r="40">
          <cell r="A40" t="str">
            <v>COVESUL</v>
          </cell>
          <cell r="B40" t="str">
            <v>93.014.470/0001-95</v>
          </cell>
          <cell r="C40" t="str">
            <v>(51) 3340-1020</v>
          </cell>
          <cell r="D40" t="str">
            <v>Deneson Neri Gorges</v>
          </cell>
        </row>
        <row r="41">
          <cell r="A41" t="str">
            <v>CROÁCIA</v>
          </cell>
          <cell r="B41" t="str">
            <v>77.964.484/0001-13</v>
          </cell>
          <cell r="C41" t="str">
            <v>(41) 3286-4000</v>
          </cell>
          <cell r="D41" t="str">
            <v>Deneson Neri Gorges</v>
          </cell>
        </row>
        <row r="42">
          <cell r="A42" t="str">
            <v>D'AGOSTINI</v>
          </cell>
          <cell r="B42" t="str">
            <v>01.534.826/0001-01</v>
          </cell>
          <cell r="C42" t="str">
            <v>(51) 3382-1400</v>
          </cell>
          <cell r="D42" t="str">
            <v>EDUARDO</v>
          </cell>
        </row>
        <row r="43">
          <cell r="A43" t="str">
            <v>DALPIAZ</v>
          </cell>
          <cell r="C43" t="str">
            <v>(51) 3488-4410</v>
          </cell>
          <cell r="D43" t="str">
            <v>Lucas de M. Dalpiaz</v>
          </cell>
        </row>
        <row r="44">
          <cell r="A44" t="str">
            <v>DEMUTH</v>
          </cell>
          <cell r="B44" t="str">
            <v>11.213.835/0001-46</v>
          </cell>
          <cell r="C44" t="str">
            <v>(51) 8152-9102</v>
          </cell>
          <cell r="D44" t="str">
            <v>Rommel Toscan</v>
          </cell>
        </row>
        <row r="45">
          <cell r="A45" t="str">
            <v>EAUX</v>
          </cell>
          <cell r="B45" t="str">
            <v>11.213.835/0001-46</v>
          </cell>
          <cell r="C45" t="str">
            <v>(51) 8152-9102</v>
          </cell>
          <cell r="D45" t="str">
            <v>Rommel Toscan</v>
          </cell>
        </row>
        <row r="46">
          <cell r="A46" t="str">
            <v>EBARA</v>
          </cell>
          <cell r="B46" t="str">
            <v>46.138.319/0001-89</v>
          </cell>
          <cell r="C46" t="str">
            <v>(14) 4009-0014</v>
          </cell>
          <cell r="D46" t="str">
            <v>Marcos Kendi</v>
          </cell>
        </row>
        <row r="47">
          <cell r="A47" t="str">
            <v>EBEL</v>
          </cell>
          <cell r="C47" t="str">
            <v>(11) 4444-5789</v>
          </cell>
          <cell r="D47" t="str">
            <v>Luiz Alberto</v>
          </cell>
        </row>
        <row r="48">
          <cell r="A48" t="str">
            <v>ECOMAC</v>
          </cell>
          <cell r="B48" t="str">
            <v>52.469.558/0001-14</v>
          </cell>
          <cell r="C48" t="str">
            <v>(11) 4444-5789</v>
          </cell>
          <cell r="D48" t="str">
            <v>Luiz Alberto</v>
          </cell>
        </row>
        <row r="49">
          <cell r="A49" t="str">
            <v>ECOSAN</v>
          </cell>
          <cell r="B49" t="str">
            <v>52.469.558/0001-14</v>
          </cell>
          <cell r="C49" t="str">
            <v>(11) 3468-3825 e (11) 96470-6523</v>
          </cell>
          <cell r="D49" t="str">
            <v>Felipe Ferro de Morais</v>
          </cell>
        </row>
        <row r="50">
          <cell r="A50" t="str">
            <v>ELÉTRICA UNIÃO</v>
          </cell>
          <cell r="B50" t="str">
            <v>10.782.228/0001-34</v>
          </cell>
          <cell r="C50" t="str">
            <v>(11) 4043-8900</v>
          </cell>
          <cell r="D50" t="str">
            <v>Matias Bono</v>
          </cell>
        </row>
        <row r="51">
          <cell r="A51" t="str">
            <v>ELETROMAX</v>
          </cell>
          <cell r="B51" t="str">
            <v>01.297.028/0001-03</v>
          </cell>
          <cell r="C51" t="str">
            <v>(51) 3475-4700</v>
          </cell>
          <cell r="D51" t="str">
            <v>Matias Bono</v>
          </cell>
        </row>
        <row r="52">
          <cell r="A52" t="str">
            <v>ENMAC</v>
          </cell>
          <cell r="B52" t="str">
            <v>04.666.044/0001-06</v>
          </cell>
          <cell r="C52" t="str">
            <v>(11) 2489-5200</v>
          </cell>
          <cell r="D52" t="str">
            <v>Fabricio Menezes</v>
          </cell>
        </row>
        <row r="53">
          <cell r="A53" t="str">
            <v>ENSELLI</v>
          </cell>
          <cell r="B53" t="str">
            <v>19.073.527/0001-74</v>
          </cell>
          <cell r="C53" t="str">
            <v>(31) 3771-3310</v>
          </cell>
        </row>
        <row r="54">
          <cell r="A54" t="str">
            <v>ENVIROQUIP</v>
          </cell>
          <cell r="C54" t="str">
            <v>51 33663301</v>
          </cell>
          <cell r="D54" t="str">
            <v>Saulo Borella</v>
          </cell>
        </row>
        <row r="55">
          <cell r="A55" t="str">
            <v>ESTAQ</v>
          </cell>
          <cell r="C55" t="str">
            <v>(51) 3366-3301</v>
          </cell>
          <cell r="D55" t="str">
            <v>Saulo Borella</v>
          </cell>
        </row>
        <row r="56">
          <cell r="A56" t="str">
            <v>ESTRELAÇO</v>
          </cell>
          <cell r="B56" t="str">
            <v>02.307.936/0001-95</v>
          </cell>
          <cell r="C56" t="str">
            <v>(21) 3043-6363</v>
          </cell>
          <cell r="D56" t="str">
            <v>Rodrigo Ferreira Ligão</v>
          </cell>
        </row>
        <row r="57">
          <cell r="A57" t="str">
            <v>FAÉ</v>
          </cell>
          <cell r="B57" t="str">
            <v>02.307.936/0001-95</v>
          </cell>
          <cell r="C57" t="str">
            <v>(49) 3555-3543</v>
          </cell>
          <cell r="D57" t="str">
            <v>André Sulzbach</v>
          </cell>
        </row>
        <row r="58">
          <cell r="A58" t="str">
            <v>FANABOR</v>
          </cell>
          <cell r="B58" t="str">
            <v>00.771.598/0001-12</v>
          </cell>
          <cell r="C58" t="str">
            <v>(51) 3275-9800</v>
          </cell>
          <cell r="D58" t="str">
            <v>André Sulzbach</v>
          </cell>
        </row>
        <row r="59">
          <cell r="A59" t="str">
            <v>FAST ADB</v>
          </cell>
          <cell r="B59" t="str">
            <v>00.771.598/0001-12</v>
          </cell>
          <cell r="C59" t="str">
            <v>(49) 3555-7266</v>
          </cell>
          <cell r="D59" t="str">
            <v>Luciana Cadorin</v>
          </cell>
        </row>
        <row r="60">
          <cell r="A60" t="str">
            <v>FESQ</v>
          </cell>
          <cell r="C60" t="str">
            <v>(51) 3322-1158</v>
          </cell>
          <cell r="D60" t="str">
            <v>Edison Nunes</v>
          </cell>
        </row>
        <row r="61">
          <cell r="A61" t="str">
            <v>FGS</v>
          </cell>
          <cell r="B61" t="str">
            <v>20.688.495/0001-09</v>
          </cell>
          <cell r="C61" t="str">
            <v>(11) 4617-8026</v>
          </cell>
          <cell r="D61" t="str">
            <v>Liliane Alves</v>
          </cell>
        </row>
        <row r="62">
          <cell r="A62" t="str">
            <v>FIBRAV</v>
          </cell>
          <cell r="B62" t="str">
            <v>20.688.495/0001-09</v>
          </cell>
          <cell r="C62" t="str">
            <v>(35) 8825-4114</v>
          </cell>
          <cell r="D62" t="str">
            <v>Jackson de Biaso</v>
          </cell>
        </row>
        <row r="63">
          <cell r="A63" t="str">
            <v>FILTRANDO</v>
          </cell>
          <cell r="B63" t="str">
            <v>03.971.113/0001-22</v>
          </cell>
          <cell r="C63" t="str">
            <v>(11) 2345-5890</v>
          </cell>
          <cell r="D63" t="str">
            <v>Bruno Garcia</v>
          </cell>
        </row>
        <row r="64">
          <cell r="A64" t="str">
            <v xml:space="preserve">FKB INDÚSTRIA DE EQUIPAMENTOS </v>
          </cell>
          <cell r="B64" t="str">
            <v>03.971.113/0001-22</v>
          </cell>
          <cell r="C64" t="str">
            <v>(11) 2345-5890</v>
          </cell>
          <cell r="D64" t="str">
            <v>Bruno Garcia</v>
          </cell>
        </row>
        <row r="65">
          <cell r="A65" t="str">
            <v>FLYGT</v>
          </cell>
          <cell r="B65" t="str">
            <v>Indicar a Portobombas</v>
          </cell>
          <cell r="C65" t="str">
            <v>Indicar a Portobombas</v>
          </cell>
          <cell r="D65" t="str">
            <v>Indicar a Portobombas</v>
          </cell>
        </row>
        <row r="66">
          <cell r="A66" t="str">
            <v>FRISKE</v>
          </cell>
          <cell r="C66" t="str">
            <v>51 33370446</v>
          </cell>
          <cell r="D66" t="str">
            <v>Newton Quites</v>
          </cell>
        </row>
        <row r="67">
          <cell r="A67" t="str">
            <v>FUNDASOLOS</v>
          </cell>
          <cell r="B67" t="str">
            <v>93.189.694/0002-19</v>
          </cell>
          <cell r="C67" t="str">
            <v>51 33370446</v>
          </cell>
          <cell r="D67" t="str">
            <v>Newton Quites</v>
          </cell>
        </row>
        <row r="68">
          <cell r="A68" t="str">
            <v>GEREMIA</v>
          </cell>
          <cell r="B68" t="str">
            <v>93.189.694/0002-19</v>
          </cell>
          <cell r="C68" t="str">
            <v>51 35798401</v>
          </cell>
          <cell r="D68" t="str">
            <v>Alexander Maciel</v>
          </cell>
        </row>
        <row r="69">
          <cell r="A69" t="str">
            <v>Glass Ind. e Com. de Bombas Centrifugas e Equip. Ltda</v>
          </cell>
          <cell r="B69" t="str">
            <v>60.414.596/0001-06</v>
          </cell>
          <cell r="C69" t="str">
            <v>(11) 4746-5730</v>
          </cell>
          <cell r="D69" t="str">
            <v>Eng. Paulo Silas Gonçalves Junior</v>
          </cell>
        </row>
        <row r="70">
          <cell r="A70" t="str">
            <v>GOOD STEEL</v>
          </cell>
          <cell r="B70" t="str">
            <v>03.620.220/0001-06</v>
          </cell>
          <cell r="C70" t="str">
            <v>19 34541222</v>
          </cell>
          <cell r="D70" t="str">
            <v>Heloize Lima</v>
          </cell>
        </row>
        <row r="71">
          <cell r="A71" t="str">
            <v>GRATT</v>
          </cell>
          <cell r="B71" t="str">
            <v>03.620.220/0001-06</v>
          </cell>
          <cell r="C71" t="str">
            <v>(49) 3555-8500</v>
          </cell>
          <cell r="D71" t="str">
            <v>Everton Gratt</v>
          </cell>
        </row>
        <row r="72">
          <cell r="A72" t="str">
            <v>GUSAFER</v>
          </cell>
          <cell r="B72" t="str">
            <v>09.459.544/0001-90</v>
          </cell>
          <cell r="C72" t="str">
            <v>(11) 2101-8141</v>
          </cell>
          <cell r="D72" t="str">
            <v>Erick Lamounier de Moraes</v>
          </cell>
        </row>
        <row r="73">
          <cell r="A73" t="str">
            <v>HELITECH</v>
          </cell>
          <cell r="B73" t="str">
            <v>02.577.412/0001-14</v>
          </cell>
          <cell r="C73" t="str">
            <v>(51) 3588-0452</v>
          </cell>
          <cell r="D73" t="str">
            <v>Alexander Maciel</v>
          </cell>
        </row>
        <row r="74">
          <cell r="A74" t="str">
            <v>HIDRAUMASTER</v>
          </cell>
          <cell r="B74" t="str">
            <v>02.577.412/0001-14</v>
          </cell>
          <cell r="C74" t="str">
            <v>(51) 3343-3336</v>
          </cell>
          <cell r="D74" t="str">
            <v>Luis Portil</v>
          </cell>
        </row>
        <row r="75">
          <cell r="A75" t="str">
            <v>HIDRAUSFER</v>
          </cell>
          <cell r="C75" t="str">
            <v>(19) 3289-3031</v>
          </cell>
          <cell r="D75" t="str">
            <v>Felipe Almeida</v>
          </cell>
        </row>
        <row r="76">
          <cell r="A76" t="str">
            <v>HIDROCONEX</v>
          </cell>
          <cell r="B76" t="str">
            <v>07.609.873/0001-45</v>
          </cell>
          <cell r="C76" t="str">
            <v>(51) 3337-9791</v>
          </cell>
          <cell r="D76" t="str">
            <v>www.hidroconex.com</v>
          </cell>
        </row>
        <row r="77">
          <cell r="A77" t="str">
            <v xml:space="preserve">HYDROBALLS DO BRASIL </v>
          </cell>
          <cell r="B77" t="str">
            <v>07.609.873/0001-45</v>
          </cell>
          <cell r="C77" t="str">
            <v>(49) 9931-6327 e (49) 3521-3711</v>
          </cell>
          <cell r="D77" t="str">
            <v>Renato Groth</v>
          </cell>
        </row>
        <row r="78">
          <cell r="A78" t="str">
            <v>HYDROSTEC TECNOLOGIA E EQUIPAMENTOS</v>
          </cell>
          <cell r="B78" t="str">
            <v>08.874.534/0001-59</v>
          </cell>
          <cell r="C78" t="str">
            <v>(12) 3608-2700</v>
          </cell>
          <cell r="D78" t="str">
            <v>Marcos José M. Gomes</v>
          </cell>
        </row>
        <row r="79">
          <cell r="A79" t="str">
            <v>ICTEL</v>
          </cell>
          <cell r="B79" t="str">
            <v>04.080.410/0001-03</v>
          </cell>
          <cell r="C79" t="str">
            <v>(51) 3471-4746</v>
          </cell>
          <cell r="D79" t="str">
            <v>Inácio</v>
          </cell>
        </row>
        <row r="80">
          <cell r="A80" t="str">
            <v>IFG</v>
          </cell>
          <cell r="B80" t="str">
            <v>04.080.410/0001-03</v>
          </cell>
          <cell r="C80" t="str">
            <v>(51) 3488-2565</v>
          </cell>
          <cell r="D80" t="str">
            <v>Inácio</v>
          </cell>
        </row>
        <row r="81">
          <cell r="A81" t="str">
            <v>INJETRONIC</v>
          </cell>
          <cell r="B81" t="str">
            <v>68.390.541/0001-07</v>
          </cell>
          <cell r="C81" t="str">
            <v>(19) 3828-9889</v>
          </cell>
          <cell r="D81" t="str">
            <v>Rosana Shimada</v>
          </cell>
        </row>
        <row r="82">
          <cell r="A82" t="str">
            <v xml:space="preserve">INTERATIVA INDÚSTRIA COMÉRCIO E REPRESENTAÇÕES  </v>
          </cell>
          <cell r="B82" t="str">
            <v>68.390.541/0001-07</v>
          </cell>
          <cell r="C82" t="str">
            <v>(15) 3235-9500</v>
          </cell>
          <cell r="D82" t="str">
            <v>Erick Barros</v>
          </cell>
        </row>
        <row r="83">
          <cell r="A83" t="str">
            <v>ISOVAL</v>
          </cell>
          <cell r="C83" t="str">
            <v xml:space="preserve">(11) 2241-1269 </v>
          </cell>
          <cell r="D83" t="str">
            <v>VANDERLEI S. LIMA</v>
          </cell>
        </row>
        <row r="84">
          <cell r="A84" t="str">
            <v>IVO PENZ</v>
          </cell>
          <cell r="C84" t="str">
            <v>(51) 3343-1122</v>
          </cell>
          <cell r="D84" t="str">
            <v>ALEXANDRE</v>
          </cell>
        </row>
        <row r="85">
          <cell r="A85" t="str">
            <v>JG CAIXAS</v>
          </cell>
          <cell r="B85" t="str">
            <v>43.283.811/0023-65</v>
          </cell>
          <cell r="C85" t="str">
            <v xml:space="preserve">(11) 4026-5044   </v>
          </cell>
          <cell r="D85" t="str">
            <v>Anderson Santiago</v>
          </cell>
        </row>
        <row r="86">
          <cell r="A86" t="str">
            <v>KALUNGA</v>
          </cell>
          <cell r="B86" t="str">
            <v>43.283.811/0023-65</v>
          </cell>
          <cell r="C86" t="str">
            <v>(11) 3347-7000</v>
          </cell>
          <cell r="D86" t="str">
            <v>Fernanda França</v>
          </cell>
        </row>
        <row r="87">
          <cell r="A87" t="str">
            <v>KSB</v>
          </cell>
          <cell r="B87" t="str">
            <v>60.680.873/0001-14</v>
          </cell>
          <cell r="C87" t="str">
            <v>(11) 4596-8747 e (11) 4596-8707</v>
          </cell>
          <cell r="D87" t="str">
            <v>Ângelo Tonielo</v>
          </cell>
        </row>
        <row r="88">
          <cell r="A88" t="str">
            <v>LINDNER TECHNO SYSTEMS</v>
          </cell>
          <cell r="B88" t="str">
            <v>03.852.406/0001-90</v>
          </cell>
          <cell r="C88" t="str">
            <v>(49) 3551-9221 e (49) 3522-0211</v>
          </cell>
          <cell r="D88" t="str">
            <v>Chaline Sadowski</v>
          </cell>
        </row>
        <row r="89">
          <cell r="A89" t="str">
            <v>LINHA VIVA</v>
          </cell>
          <cell r="B89" t="str">
            <v>05.270.621/0001-09</v>
          </cell>
          <cell r="C89" t="str">
            <v>(51) 3453-2333</v>
          </cell>
        </row>
        <row r="90">
          <cell r="A90" t="str">
            <v>MADEL</v>
          </cell>
          <cell r="C90" t="str">
            <v>51 30292162</v>
          </cell>
        </row>
        <row r="91">
          <cell r="A91" t="str">
            <v>MADRID</v>
          </cell>
          <cell r="B91" t="str">
            <v>92.723.881/0001-97</v>
          </cell>
          <cell r="C91" t="str">
            <v>(54) 3343-1722</v>
          </cell>
        </row>
        <row r="92">
          <cell r="A92" t="str">
            <v>MADETAL</v>
          </cell>
          <cell r="B92" t="str">
            <v>92.965.524/0001-35</v>
          </cell>
          <cell r="C92" t="str">
            <v>(51) 3029-2162</v>
          </cell>
          <cell r="D92" t="str">
            <v>Rafael/Jadir</v>
          </cell>
        </row>
        <row r="93">
          <cell r="A93" t="str">
            <v>MAQ GUTIERREZ</v>
          </cell>
          <cell r="B93" t="str">
            <v>08.692.098/0001-05</v>
          </cell>
          <cell r="C93" t="str">
            <v>(11) 2717-2532</v>
          </cell>
          <cell r="D93" t="str">
            <v>Adriano Mota</v>
          </cell>
        </row>
        <row r="94">
          <cell r="A94" t="str">
            <v xml:space="preserve">MAQUIMOTOR COMERCIAL E TÉCNICA </v>
          </cell>
          <cell r="B94" t="str">
            <v>92.965.524/0001-35</v>
          </cell>
          <cell r="C94" t="str">
            <v>(51) 2121-5500</v>
          </cell>
          <cell r="D94" t="str">
            <v>Rafael/Jadir</v>
          </cell>
        </row>
        <row r="95">
          <cell r="A95" t="str">
            <v>MARKAFER</v>
          </cell>
          <cell r="B95" t="str">
            <v>05.086.085/0001-96</v>
          </cell>
          <cell r="C95" t="str">
            <v>(11) 3832-2190</v>
          </cell>
          <cell r="D95" t="str">
            <v>Adriano Mota</v>
          </cell>
        </row>
        <row r="96">
          <cell r="A96" t="str">
            <v>METALESTRUTURAL</v>
          </cell>
          <cell r="B96" t="str">
            <v>09.385.926/0001-17</v>
          </cell>
          <cell r="C96" t="str">
            <v>(54) 3464-7033</v>
          </cell>
          <cell r="D96" t="str">
            <v>Site</v>
          </cell>
        </row>
        <row r="97">
          <cell r="A97" t="str">
            <v>METALTRON</v>
          </cell>
          <cell r="B97" t="str">
            <v>05.086.085/0001-96</v>
          </cell>
          <cell r="C97" t="str">
            <v>(41) 3286-8127</v>
          </cell>
          <cell r="D97" t="str">
            <v>Vanessa Oliveira</v>
          </cell>
        </row>
        <row r="98">
          <cell r="A98" t="str">
            <v>METALVILLE</v>
          </cell>
          <cell r="B98" t="str">
            <v>00.639.844/0001-87</v>
          </cell>
          <cell r="C98" t="str">
            <v>(47) 3437-0808</v>
          </cell>
          <cell r="D98" t="str">
            <v>Rinaldo Valim</v>
          </cell>
        </row>
        <row r="99">
          <cell r="A99" t="str">
            <v>MOLLYN COMÉRCIO &amp; EQUIPAMENTOS INDUSTRIAIS</v>
          </cell>
          <cell r="B99" t="str">
            <v>01.872.460/0001-72</v>
          </cell>
          <cell r="C99" t="str">
            <v>(11) 4614-3043</v>
          </cell>
          <cell r="D99" t="str">
            <v>Vanessa Oliveira</v>
          </cell>
        </row>
        <row r="100">
          <cell r="A100" t="str">
            <v>MULTHIDRO</v>
          </cell>
          <cell r="B100" t="str">
            <v>00.639.844/0001-87</v>
          </cell>
          <cell r="C100" t="str">
            <v>(11) 2082-9800</v>
          </cell>
          <cell r="D100" t="str">
            <v>Leony</v>
          </cell>
        </row>
        <row r="101">
          <cell r="A101" t="str">
            <v>MUTTER</v>
          </cell>
          <cell r="B101" t="str">
            <v>64.004.492/0001-76</v>
          </cell>
          <cell r="C101" t="str">
            <v>(19) 3589-1220</v>
          </cell>
          <cell r="D101" t="str">
            <v>Antonio Paulo Schmidt</v>
          </cell>
        </row>
        <row r="102">
          <cell r="A102" t="str">
            <v>NACIONALSTEEL</v>
          </cell>
          <cell r="C102" t="str">
            <v>(11) 4334-1894</v>
          </cell>
          <cell r="D102" t="str">
            <v>Eder Cassiano</v>
          </cell>
        </row>
        <row r="103">
          <cell r="A103" t="str">
            <v>NIÁGARA</v>
          </cell>
          <cell r="B103" t="str">
            <v>33.500.612/0003-64</v>
          </cell>
          <cell r="C103" t="str">
            <v>(51) 3362-8040</v>
          </cell>
          <cell r="D103" t="str">
            <v>Antonio Paulo Schmidt</v>
          </cell>
        </row>
        <row r="104">
          <cell r="A104" t="str">
            <v>NICOLL</v>
          </cell>
          <cell r="C104" t="str">
            <v>(41) 3208-1900</v>
          </cell>
          <cell r="D104" t="str">
            <v>Hebel Schneider Biton</v>
          </cell>
        </row>
        <row r="105">
          <cell r="A105" t="str">
            <v>NQ ENGENHARIA DE SOLOS E FUNDAÇÕES</v>
          </cell>
          <cell r="B105" t="str">
            <v>05.571.144/0001-11</v>
          </cell>
          <cell r="C105" t="str">
            <v>(51) 3366-3301</v>
          </cell>
          <cell r="D105" t="str">
            <v>Eng. Norton Quites</v>
          </cell>
        </row>
        <row r="106">
          <cell r="A106" t="str">
            <v>OTAM</v>
          </cell>
        </row>
        <row r="107">
          <cell r="A107" t="str">
            <v>OUVRAGE</v>
          </cell>
          <cell r="B107" t="str">
            <v>01.302.778/0001-18</v>
          </cell>
          <cell r="C107" t="str">
            <v>(11) 2082-9800</v>
          </cell>
          <cell r="D107" t="str">
            <v>Leony</v>
          </cell>
        </row>
        <row r="108">
          <cell r="A108" t="str">
            <v>PERCINOX</v>
          </cell>
        </row>
        <row r="109">
          <cell r="A109" t="str">
            <v>PIERALISI</v>
          </cell>
          <cell r="B109" t="str">
            <v>01.302.778/0001-18</v>
          </cell>
          <cell r="C109" t="str">
            <v>(19) 3948-5250 e (19) 3948-5257</v>
          </cell>
          <cell r="D109" t="str">
            <v>Eng. Luiz Ramos</v>
          </cell>
        </row>
        <row r="110">
          <cell r="A110" t="str">
            <v>PIPE ATACADISTA</v>
          </cell>
          <cell r="C110" t="str">
            <v>51 263400080</v>
          </cell>
          <cell r="D110" t="str">
            <v>Anésia Maria</v>
          </cell>
        </row>
        <row r="111">
          <cell r="A111" t="str">
            <v>PLASTUBOS</v>
          </cell>
          <cell r="B111" t="str">
            <v>05.533.866/0001-81</v>
          </cell>
          <cell r="C111" t="str">
            <v>(51) 3350-8878</v>
          </cell>
          <cell r="D111" t="str">
            <v>Ricardo</v>
          </cell>
        </row>
        <row r="112">
          <cell r="A112" t="str">
            <v>POLITEJO</v>
          </cell>
          <cell r="B112" t="str">
            <v>01.323.168/0001-09</v>
          </cell>
          <cell r="C112" t="str">
            <v>(51) 2634-00080</v>
          </cell>
          <cell r="D112" t="str">
            <v>Anésia Maria</v>
          </cell>
        </row>
        <row r="113">
          <cell r="A113" t="str">
            <v>PORTOBOMBAS</v>
          </cell>
          <cell r="B113" t="str">
            <v>05.533.866/0001-81</v>
          </cell>
          <cell r="C113" t="str">
            <v>(51) 3350-8878</v>
          </cell>
          <cell r="D113" t="str">
            <v>Ricardo</v>
          </cell>
        </row>
        <row r="114">
          <cell r="A114" t="str">
            <v>PORTOSERRA</v>
          </cell>
          <cell r="B114" t="str">
            <v>01.323.168/0001-09</v>
          </cell>
          <cell r="C114" t="str">
            <v>(54) 3273-1430</v>
          </cell>
          <cell r="D114" t="str">
            <v>Tamise C. Lima</v>
          </cell>
        </row>
        <row r="115">
          <cell r="A115" t="str">
            <v>POWER DRIVE</v>
          </cell>
          <cell r="B115" t="str">
            <v>12.912.055/0001-57</v>
          </cell>
          <cell r="C115" t="str">
            <v>(31) 3391-2852</v>
          </cell>
          <cell r="D115" t="str">
            <v>Pollyana Tavares</v>
          </cell>
        </row>
        <row r="116">
          <cell r="A116" t="str">
            <v>PRESS MAT</v>
          </cell>
          <cell r="B116" t="str">
            <v xml:space="preserve">82.662.958/0001-02 </v>
          </cell>
          <cell r="C116" t="str">
            <v>(11) 4534-7878</v>
          </cell>
          <cell r="D116" t="str">
            <v>Ivandel</v>
          </cell>
        </row>
        <row r="117">
          <cell r="A117" t="str">
            <v>PRÓ-ANÁLISE</v>
          </cell>
          <cell r="B117" t="str">
            <v>00.398.022/0001-51</v>
          </cell>
          <cell r="C117" t="str">
            <v>(51) 3326-2400</v>
          </cell>
          <cell r="D117" t="str">
            <v>Gabriele Sabrini Vaz</v>
          </cell>
        </row>
        <row r="118">
          <cell r="A118" t="str">
            <v>PROFITEK LTDA.</v>
          </cell>
          <cell r="B118" t="str">
            <v>04.815.541/0001-29</v>
          </cell>
          <cell r="C118" t="str">
            <v>(54) 3211-9109</v>
          </cell>
          <cell r="D118" t="str">
            <v>Vilson Quadros</v>
          </cell>
        </row>
        <row r="119">
          <cell r="A119" t="str">
            <v>PROHISA</v>
          </cell>
          <cell r="B119" t="str">
            <v>74.427.402/0001-03</v>
          </cell>
          <cell r="C119" t="str">
            <v>(19) 3229-6267</v>
          </cell>
          <cell r="D119" t="str">
            <v>Elza</v>
          </cell>
        </row>
        <row r="120">
          <cell r="A120" t="str">
            <v>PROMINENT</v>
          </cell>
          <cell r="B120" t="str">
            <v>56.850.589/0001-71</v>
          </cell>
          <cell r="C120" t="str">
            <v>(51) 8108-3299</v>
          </cell>
          <cell r="D120" t="str">
            <v>Richely Silvério Paes</v>
          </cell>
        </row>
        <row r="121">
          <cell r="A121" t="str">
            <v>PROTÁSIO BOX</v>
          </cell>
          <cell r="B121" t="str">
            <v>89.858.260/0001-06</v>
          </cell>
          <cell r="C121" t="str">
            <v>(51) 3334-0356</v>
          </cell>
          <cell r="D121" t="str">
            <v>site</v>
          </cell>
        </row>
        <row r="122">
          <cell r="A122" t="str">
            <v>PROVAC</v>
          </cell>
          <cell r="B122" t="str">
            <v>56.850.589/0001-71</v>
          </cell>
          <cell r="C122" t="str">
            <v>(13) 3235-2022 e (13) 3235-6744</v>
          </cell>
          <cell r="D122" t="str">
            <v>Daniel Rodrigues</v>
          </cell>
        </row>
        <row r="123">
          <cell r="A123" t="str">
            <v>PRYSMIAN</v>
          </cell>
          <cell r="B123" t="str">
            <v>61.150.751/0002-60</v>
          </cell>
          <cell r="C123" t="str">
            <v>(11) 4998-4155</v>
          </cell>
          <cell r="D123" t="str">
            <v>Site</v>
          </cell>
        </row>
        <row r="124">
          <cell r="A124" t="str">
            <v>REDIMIX</v>
          </cell>
          <cell r="B124" t="str">
            <v>03.585.432/0001-08</v>
          </cell>
          <cell r="C124" t="str">
            <v>(51) 9326-1117</v>
          </cell>
          <cell r="D124" t="str">
            <v>Roseno</v>
          </cell>
        </row>
        <row r="125">
          <cell r="A125" t="str">
            <v>REFORCE</v>
          </cell>
          <cell r="B125" t="str">
            <v>02.296.685/0001-30</v>
          </cell>
          <cell r="C125" t="str">
            <v>(48) 3548-0010</v>
          </cell>
          <cell r="D125" t="str">
            <v>Josi Carvalho</v>
          </cell>
        </row>
        <row r="126">
          <cell r="A126" t="str">
            <v>ROLEFLEX</v>
          </cell>
          <cell r="B126" t="str">
            <v>03.585.432/0001-08</v>
          </cell>
          <cell r="C126" t="str">
            <v>(51) 3568-1877</v>
          </cell>
          <cell r="D126" t="str">
            <v>Eduardo Baldo</v>
          </cell>
        </row>
        <row r="127">
          <cell r="A127" t="str">
            <v>SANECOMFIBRA</v>
          </cell>
          <cell r="B127" t="str">
            <v>82.743.287/0001-04</v>
          </cell>
          <cell r="C127" t="str">
            <v>(11) 4821-4098</v>
          </cell>
          <cell r="D127" t="str">
            <v>site</v>
          </cell>
        </row>
        <row r="128">
          <cell r="A128" t="str">
            <v>SANECON</v>
          </cell>
          <cell r="B128" t="str">
            <v>11.511.921/0001-35</v>
          </cell>
          <cell r="C128" t="str">
            <v>(19) 3269-6470 e (19) 3227-1578</v>
          </cell>
          <cell r="D128" t="str">
            <v>Audenira Paiva</v>
          </cell>
        </row>
        <row r="129">
          <cell r="A129" t="str">
            <v>SCHNEIDER</v>
          </cell>
          <cell r="B129" t="str">
            <v>82.743.287/0001-04</v>
          </cell>
          <cell r="C129" t="str">
            <v>(51) 2104-2850</v>
          </cell>
          <cell r="D129" t="str">
            <v>Paulo Ricardo Cardoso</v>
          </cell>
        </row>
        <row r="130">
          <cell r="A130" t="str">
            <v xml:space="preserve">SERKI FUNDAÇÕES </v>
          </cell>
          <cell r="B130" t="str">
            <v>90.144.338/0001-00</v>
          </cell>
          <cell r="C130" t="str">
            <v xml:space="preserve">(51) 3371-1022 </v>
          </cell>
          <cell r="D130" t="str">
            <v xml:space="preserve">Eng. Fernanda Stracke </v>
          </cell>
        </row>
        <row r="131">
          <cell r="A131" t="str">
            <v>SF SANEAMENTO</v>
          </cell>
          <cell r="B131" t="str">
            <v>03.123.885/0001-04</v>
          </cell>
          <cell r="C131" t="str">
            <v>(19) 3604-7323</v>
          </cell>
          <cell r="D131" t="str">
            <v>Fillip Otavio</v>
          </cell>
        </row>
        <row r="132">
          <cell r="A132" t="str">
            <v xml:space="preserve">SIA </v>
          </cell>
          <cell r="C132" t="str">
            <v>(51) 3375-3800</v>
          </cell>
          <cell r="D132" t="str">
            <v>Reginaldo Rocha</v>
          </cell>
        </row>
        <row r="133">
          <cell r="A133" t="str">
            <v>SIGMA TRATAMENTO DE ÁGUAS</v>
          </cell>
          <cell r="B133" t="str">
            <v>03.439.949/0001-80</v>
          </cell>
          <cell r="C133" t="str">
            <v>(11) 4056-6265</v>
          </cell>
          <cell r="D133" t="str">
            <v>Eng° André Luiz Camargo</v>
          </cell>
        </row>
        <row r="134">
          <cell r="A134" t="str">
            <v>SPV</v>
          </cell>
          <cell r="C134" t="str">
            <v>(11) 5521-7667</v>
          </cell>
          <cell r="D134" t="str">
            <v>Luiz Henrique Brighi</v>
          </cell>
        </row>
        <row r="135">
          <cell r="A135" t="str">
            <v>STAHL-TALHAS</v>
          </cell>
          <cell r="B135" t="str">
            <v>05.811.776/0001-05</v>
          </cell>
          <cell r="C135" t="str">
            <v>(51) 3533-1244</v>
          </cell>
          <cell r="D135" t="str">
            <v>Christian G. Lopes</v>
          </cell>
        </row>
        <row r="136">
          <cell r="A136" t="str">
            <v>START</v>
          </cell>
          <cell r="C136" t="str">
            <v>(51) 3217-4444</v>
          </cell>
          <cell r="D136" t="str">
            <v>Antonella</v>
          </cell>
        </row>
        <row r="137">
          <cell r="A137" t="str">
            <v>STRINGAL</v>
          </cell>
          <cell r="B137" t="str">
            <v>02.758.940/0001-70</v>
          </cell>
          <cell r="C137" t="str">
            <v>(11) 4347-9088</v>
          </cell>
          <cell r="D137" t="str">
            <v>Claudinéia Viesba de Araujo</v>
          </cell>
        </row>
        <row r="138">
          <cell r="A138" t="str">
            <v>SUPERMIX</v>
          </cell>
          <cell r="C138" t="str">
            <v>(51) 9880-4207</v>
          </cell>
          <cell r="D138" t="str">
            <v>Fernanda Kaminski</v>
          </cell>
        </row>
        <row r="139">
          <cell r="A139" t="str">
            <v>TECH COMPOSITES</v>
          </cell>
          <cell r="B139" t="str">
            <v>02.758.940/0001-70</v>
          </cell>
          <cell r="C139" t="str">
            <v>(42) 3532-3100</v>
          </cell>
          <cell r="D139" t="str">
            <v>Alex E. Wiedmer</v>
          </cell>
        </row>
        <row r="140">
          <cell r="A140" t="str">
            <v>TECNOSAN</v>
          </cell>
          <cell r="B140" t="str">
            <v>84.684.455/0001-51</v>
          </cell>
          <cell r="C140" t="str">
            <v>(47) 3327-2108</v>
          </cell>
          <cell r="D140" t="str">
            <v>Mário P. M Calliani Jr.</v>
          </cell>
        </row>
        <row r="141">
          <cell r="A141" t="str">
            <v>TETRALON</v>
          </cell>
          <cell r="B141" t="str">
            <v>53.945.507/0001-84</v>
          </cell>
          <cell r="C141" t="str">
            <v>(51) 3472-6043</v>
          </cell>
          <cell r="D141" t="str">
            <v>Rafael Gonçalves</v>
          </cell>
        </row>
        <row r="142">
          <cell r="A142" t="str">
            <v>TIGRE</v>
          </cell>
          <cell r="B142" t="str">
            <v>84.684.455/0001-51</v>
          </cell>
          <cell r="C142" t="str">
            <v>0800 7095800</v>
          </cell>
          <cell r="D142" t="str">
            <v>Edson Lopes</v>
          </cell>
        </row>
        <row r="143">
          <cell r="A143" t="str">
            <v>TREVO</v>
          </cell>
          <cell r="B143" t="str">
            <v>03.232.213/0001-37</v>
          </cell>
          <cell r="C143" t="str">
            <v>(51) 3561-1381</v>
          </cell>
          <cell r="D143" t="str">
            <v>Tiago</v>
          </cell>
        </row>
        <row r="144">
          <cell r="A144" t="str">
            <v>TROX DO BRASIL</v>
          </cell>
          <cell r="B144" t="str">
            <v>07.881.093/0001-72</v>
          </cell>
          <cell r="C144" t="str">
            <v>(11) 3037-3900</v>
          </cell>
          <cell r="D144" t="str">
            <v>Denycker Silva</v>
          </cell>
        </row>
        <row r="145">
          <cell r="A145" t="str">
            <v>TUBOZAN</v>
          </cell>
          <cell r="B145" t="str">
            <v>01.246.955/0001-59</v>
          </cell>
          <cell r="C145" t="str">
            <v>(48) 3435-8500</v>
          </cell>
          <cell r="D145" t="str">
            <v>Nádio</v>
          </cell>
        </row>
        <row r="146">
          <cell r="A146" t="str">
            <v>UNIÃO ELÉTRICA</v>
          </cell>
          <cell r="B146" t="str">
            <v>10.782.228/0001-34</v>
          </cell>
          <cell r="C146" t="str">
            <v>(11) 4043-8900</v>
          </cell>
          <cell r="D146" t="str">
            <v>Henrique Silva</v>
          </cell>
        </row>
        <row r="147">
          <cell r="A147" t="str">
            <v>VALCOMIX</v>
          </cell>
          <cell r="B147" t="str">
            <v>09.001.844/0001-21</v>
          </cell>
          <cell r="C147" t="str">
            <v>(11) 5523-0588</v>
          </cell>
          <cell r="D147" t="str">
            <v>Rafael Vieira</v>
          </cell>
        </row>
        <row r="148">
          <cell r="A148" t="str">
            <v>VALLOY</v>
          </cell>
          <cell r="B148" t="str">
            <v>00.324.942/0001-25</v>
          </cell>
          <cell r="C148" t="str">
            <v>(11) 2412-3002</v>
          </cell>
          <cell r="D148" t="str">
            <v>Elias</v>
          </cell>
        </row>
        <row r="149">
          <cell r="A149" t="str">
            <v>VAZFLUX</v>
          </cell>
          <cell r="B149" t="str">
            <v>11.792.484/0001-75</v>
          </cell>
          <cell r="C149" t="str">
            <v>(11) 9 9374-9376</v>
          </cell>
          <cell r="D149" t="str">
            <v>Roberto Silvestre</v>
          </cell>
        </row>
        <row r="150">
          <cell r="A150" t="str">
            <v>VERSÃO</v>
          </cell>
          <cell r="B150" t="str">
            <v>04.019.708/0001-45</v>
          </cell>
          <cell r="C150" t="str">
            <v>(51) 3276-7627</v>
          </cell>
          <cell r="D150" t="str">
            <v>Alexandre Folatre</v>
          </cell>
        </row>
        <row r="151">
          <cell r="A151" t="str">
            <v>VORTICE</v>
          </cell>
          <cell r="C151" t="str">
            <v>(51) 3041-1600</v>
          </cell>
          <cell r="D151" t="str">
            <v>Ródney Sulzbach Batista</v>
          </cell>
        </row>
        <row r="152">
          <cell r="A152" t="str">
            <v>WEG</v>
          </cell>
          <cell r="B152" t="str">
            <v>07.030.842/0001-35</v>
          </cell>
          <cell r="C152" t="str">
            <v>(51) 3222-7800</v>
          </cell>
          <cell r="D152" t="str">
            <v>Priscila Siqueira</v>
          </cell>
        </row>
        <row r="153">
          <cell r="A153" t="str">
            <v>WS CRANES</v>
          </cell>
          <cell r="B153" t="str">
            <v>07.030.842/0001-35</v>
          </cell>
          <cell r="C153" t="str">
            <v>(51) 3041-8800</v>
          </cell>
          <cell r="D153" t="str">
            <v>Thais Stelmach</v>
          </cell>
        </row>
        <row r="154">
          <cell r="A154" t="str">
            <v>XCEL</v>
          </cell>
          <cell r="C154" t="str">
            <v>(51) 3587-4259</v>
          </cell>
          <cell r="D154" t="str">
            <v>Claudio Melilo</v>
          </cell>
        </row>
        <row r="155">
          <cell r="A155" t="str">
            <v>WASSER LINK</v>
          </cell>
          <cell r="B155" t="str">
            <v>13.305.233/0001-44</v>
          </cell>
          <cell r="C155" t="str">
            <v>(11)  5581-0076 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"/>
      <sheetName val="DCCU"/>
      <sheetName val="POB - Resumo"/>
      <sheetName val="POB"/>
      <sheetName val="PPU"/>
      <sheetName val="PUC"/>
    </sheetNames>
    <sheetDataSet>
      <sheetData sheetId="0"/>
      <sheetData sheetId="1"/>
      <sheetData sheetId="2"/>
      <sheetData sheetId="3"/>
      <sheetData sheetId="4"/>
      <sheetData sheetId="5">
        <row r="9">
          <cell r="B9" t="str">
            <v>01.00.00.00</v>
          </cell>
          <cell r="C9" t="str">
            <v>CANTEIRO DE OBRAS</v>
          </cell>
          <cell r="E9" t="str">
            <v/>
          </cell>
        </row>
        <row r="10">
          <cell r="B10" t="str">
            <v>01.01.00.00</v>
          </cell>
          <cell r="C10" t="str">
            <v>Construção do Canteiro</v>
          </cell>
          <cell r="E10" t="str">
            <v/>
          </cell>
        </row>
        <row r="11">
          <cell r="B11" t="str">
            <v>01.01.00.10</v>
          </cell>
          <cell r="C11" t="str">
            <v>Ligação provisória de água e esgoto</v>
          </cell>
          <cell r="D11" t="str">
            <v>un</v>
          </cell>
          <cell r="E11">
            <v>273.94</v>
          </cell>
        </row>
        <row r="12">
          <cell r="B12" t="str">
            <v>01.01.00.12</v>
          </cell>
          <cell r="C12" t="str">
            <v>Ligação provisória de força e luz</v>
          </cell>
          <cell r="D12" t="str">
            <v>un</v>
          </cell>
          <cell r="E12">
            <v>970.63</v>
          </cell>
        </row>
        <row r="13">
          <cell r="B13" t="str">
            <v>01.01.00.14</v>
          </cell>
          <cell r="C13" t="str">
            <v>Ponto de água externo</v>
          </cell>
          <cell r="D13" t="str">
            <v>un</v>
          </cell>
          <cell r="E13">
            <v>126.24</v>
          </cell>
        </row>
        <row r="14">
          <cell r="B14" t="str">
            <v>01.01.00.16</v>
          </cell>
          <cell r="C14" t="str">
            <v>Ponto de luz externo</v>
          </cell>
          <cell r="D14" t="str">
            <v>un</v>
          </cell>
          <cell r="E14">
            <v>166.14</v>
          </cell>
        </row>
        <row r="15">
          <cell r="B15" t="str">
            <v>01.01.00.20</v>
          </cell>
          <cell r="C15" t="str">
            <v>Escritório módulo básico 15 m²</v>
          </cell>
          <cell r="D15" t="str">
            <v>un</v>
          </cell>
          <cell r="E15">
            <v>3541.76</v>
          </cell>
        </row>
        <row r="16">
          <cell r="B16" t="str">
            <v>01.01.00.21</v>
          </cell>
          <cell r="C16" t="str">
            <v>Escritório módulo adicional - 1  10 m²</v>
          </cell>
          <cell r="D16" t="str">
            <v>un</v>
          </cell>
          <cell r="E16">
            <v>974.13</v>
          </cell>
        </row>
        <row r="17">
          <cell r="B17" t="str">
            <v>01.01.00.22</v>
          </cell>
          <cell r="C17" t="str">
            <v>Escritório módulo adicional - 2  15 m²</v>
          </cell>
          <cell r="D17" t="str">
            <v>un</v>
          </cell>
          <cell r="E17">
            <v>3445.16</v>
          </cell>
        </row>
        <row r="18">
          <cell r="B18" t="str">
            <v>01.01.00.30</v>
          </cell>
          <cell r="C18" t="str">
            <v>Almoxarifado módulo básico 10 m²</v>
          </cell>
          <cell r="D18" t="str">
            <v>un</v>
          </cell>
          <cell r="E18">
            <v>2404.21</v>
          </cell>
        </row>
        <row r="19">
          <cell r="B19" t="str">
            <v>01.01.00.31</v>
          </cell>
          <cell r="C19" t="str">
            <v>Almoxarifado módulo adicional  10 m²</v>
          </cell>
          <cell r="D19" t="str">
            <v>un</v>
          </cell>
          <cell r="E19">
            <v>890.43</v>
          </cell>
        </row>
        <row r="20">
          <cell r="B20" t="str">
            <v>01.01.00.40</v>
          </cell>
          <cell r="C20" t="str">
            <v>Telheiro módulo básico 20 m²</v>
          </cell>
          <cell r="D20" t="str">
            <v>un</v>
          </cell>
          <cell r="E20">
            <v>1317.03</v>
          </cell>
        </row>
        <row r="21">
          <cell r="B21" t="str">
            <v>01.01.00.41</v>
          </cell>
          <cell r="C21" t="str">
            <v>Telheiro módulo adicional 10 m²</v>
          </cell>
          <cell r="D21" t="str">
            <v>un</v>
          </cell>
          <cell r="E21">
            <v>515.9</v>
          </cell>
        </row>
        <row r="22">
          <cell r="B22" t="str">
            <v>01.01.00.42</v>
          </cell>
          <cell r="C22" t="str">
            <v>Alojamento módulo básico 10 m²</v>
          </cell>
          <cell r="D22" t="str">
            <v>un</v>
          </cell>
          <cell r="E22">
            <v>2404.21</v>
          </cell>
        </row>
        <row r="23">
          <cell r="B23" t="str">
            <v>01.01.00.44</v>
          </cell>
          <cell r="C23" t="str">
            <v>Refeitório módulo básico 40 m²</v>
          </cell>
          <cell r="D23" t="str">
            <v>un</v>
          </cell>
          <cell r="E23">
            <v>6227.21</v>
          </cell>
        </row>
        <row r="24">
          <cell r="B24" t="str">
            <v>01.01.00.48</v>
          </cell>
          <cell r="C24" t="str">
            <v>Sanitário módulo 15 m²  para 20 pessoas</v>
          </cell>
          <cell r="D24" t="str">
            <v>un</v>
          </cell>
          <cell r="E24">
            <v>5067.8599999999997</v>
          </cell>
        </row>
        <row r="25">
          <cell r="B25" t="str">
            <v>01.01.00.50</v>
          </cell>
          <cell r="C25" t="str">
            <v>Guarita módulo 5 m²</v>
          </cell>
          <cell r="D25" t="str">
            <v>un</v>
          </cell>
          <cell r="E25">
            <v>1127.24</v>
          </cell>
        </row>
        <row r="26">
          <cell r="B26" t="str">
            <v>01.01.00.60</v>
          </cell>
          <cell r="C26" t="str">
            <v>Tapume de vedaçao padrão</v>
          </cell>
          <cell r="D26" t="str">
            <v>m²</v>
          </cell>
          <cell r="E26">
            <v>46.31</v>
          </cell>
        </row>
        <row r="27">
          <cell r="E27" t="str">
            <v/>
          </cell>
        </row>
        <row r="28">
          <cell r="B28" t="str">
            <v>01.02.00.00</v>
          </cell>
          <cell r="C28" t="str">
            <v>Placas de Obra</v>
          </cell>
          <cell r="E28" t="str">
            <v/>
          </cell>
        </row>
        <row r="29">
          <cell r="B29" t="str">
            <v>01.02.00.02</v>
          </cell>
          <cell r="C29" t="str">
            <v>Placa da obra</v>
          </cell>
          <cell r="D29" t="str">
            <v>m²</v>
          </cell>
          <cell r="E29">
            <v>233.2</v>
          </cell>
        </row>
        <row r="30">
          <cell r="E30" t="str">
            <v/>
          </cell>
        </row>
        <row r="31">
          <cell r="B31" t="str">
            <v>01.03.00.00</v>
          </cell>
          <cell r="C31" t="str">
            <v>Mobilização e Desmobilização</v>
          </cell>
          <cell r="E31" t="str">
            <v/>
          </cell>
        </row>
        <row r="32">
          <cell r="B32" t="str">
            <v>01.03.00.01</v>
          </cell>
          <cell r="C32" t="str">
            <v>Mobilização</v>
          </cell>
          <cell r="D32" t="str">
            <v>vb</v>
          </cell>
          <cell r="E32">
            <v>0</v>
          </cell>
        </row>
        <row r="33">
          <cell r="B33" t="str">
            <v>01.03.00.02</v>
          </cell>
          <cell r="C33" t="str">
            <v>Desmobilização</v>
          </cell>
          <cell r="D33" t="str">
            <v>vb</v>
          </cell>
          <cell r="E33">
            <v>0</v>
          </cell>
        </row>
        <row r="34">
          <cell r="E34" t="str">
            <v/>
          </cell>
        </row>
        <row r="35">
          <cell r="B35" t="str">
            <v>01.04.00.00</v>
          </cell>
          <cell r="C35" t="str">
            <v>Operação e Supervisão do Canteiro</v>
          </cell>
          <cell r="E35" t="str">
            <v/>
          </cell>
        </row>
        <row r="36">
          <cell r="B36" t="str">
            <v>01.04.01.10</v>
          </cell>
          <cell r="C36" t="str">
            <v>Carga e descarga de entulho</v>
          </cell>
          <cell r="D36" t="str">
            <v>m³</v>
          </cell>
          <cell r="E36">
            <v>3.33</v>
          </cell>
        </row>
        <row r="37">
          <cell r="B37" t="str">
            <v>01.04.01.21</v>
          </cell>
          <cell r="C37" t="str">
            <v>Transporte de entulho a 1 km</v>
          </cell>
          <cell r="D37" t="str">
            <v>m³</v>
          </cell>
          <cell r="E37">
            <v>1.66</v>
          </cell>
        </row>
        <row r="38">
          <cell r="B38" t="str">
            <v>01.04.01.22</v>
          </cell>
          <cell r="C38" t="str">
            <v>Transporte de entulho a 2 km</v>
          </cell>
          <cell r="D38" t="str">
            <v>m³</v>
          </cell>
          <cell r="E38">
            <v>2.38</v>
          </cell>
        </row>
        <row r="39">
          <cell r="B39" t="str">
            <v>01.04.01.23</v>
          </cell>
          <cell r="C39" t="str">
            <v>Transporte de entulho a 3 km</v>
          </cell>
          <cell r="D39" t="str">
            <v>m³</v>
          </cell>
          <cell r="E39">
            <v>2.85</v>
          </cell>
        </row>
        <row r="40">
          <cell r="B40" t="str">
            <v>01.04.01.25</v>
          </cell>
          <cell r="C40" t="str">
            <v>Transporte de entulho a 5 km</v>
          </cell>
          <cell r="D40" t="str">
            <v>m³</v>
          </cell>
          <cell r="E40">
            <v>3.69</v>
          </cell>
        </row>
        <row r="41">
          <cell r="B41" t="str">
            <v>01.04.01.27</v>
          </cell>
          <cell r="C41" t="str">
            <v>Transporte de entulho a 7 km</v>
          </cell>
          <cell r="D41" t="str">
            <v>m³</v>
          </cell>
          <cell r="E41">
            <v>4.3899999999999997</v>
          </cell>
        </row>
        <row r="42">
          <cell r="B42" t="str">
            <v>01.04.01.30</v>
          </cell>
          <cell r="C42" t="str">
            <v>Transporte de entulho a 10 km</v>
          </cell>
          <cell r="D42" t="str">
            <v>m³</v>
          </cell>
          <cell r="E42">
            <v>5.28</v>
          </cell>
        </row>
        <row r="43">
          <cell r="E43" t="str">
            <v/>
          </cell>
        </row>
        <row r="44">
          <cell r="B44" t="str">
            <v>02.00.00.00</v>
          </cell>
          <cell r="C44" t="str">
            <v>SERVIÇOS TÉCNICOS</v>
          </cell>
          <cell r="E44" t="str">
            <v/>
          </cell>
        </row>
        <row r="45">
          <cell r="B45" t="str">
            <v>02.04.00.00</v>
          </cell>
          <cell r="C45" t="str">
            <v>Locação e Cadastro</v>
          </cell>
          <cell r="E45" t="str">
            <v/>
          </cell>
        </row>
        <row r="46">
          <cell r="B46" t="str">
            <v>02.04.01.10</v>
          </cell>
          <cell r="C46" t="str">
            <v>Locação para obras de condutos forçados</v>
          </cell>
          <cell r="D46" t="str">
            <v>m</v>
          </cell>
          <cell r="E46">
            <v>0.24</v>
          </cell>
        </row>
        <row r="47">
          <cell r="B47" t="str">
            <v>02.04.01.20</v>
          </cell>
          <cell r="C47" t="str">
            <v>Locação e nivelamento para obras de condutos livres</v>
          </cell>
          <cell r="D47" t="str">
            <v>m</v>
          </cell>
          <cell r="E47">
            <v>0.88</v>
          </cell>
        </row>
        <row r="48">
          <cell r="B48" t="str">
            <v>02.04.01.30</v>
          </cell>
          <cell r="C48" t="str">
            <v>Locação de obras localizadas</v>
          </cell>
          <cell r="D48" t="str">
            <v>m²</v>
          </cell>
          <cell r="E48">
            <v>4.18</v>
          </cell>
        </row>
        <row r="49">
          <cell r="B49" t="str">
            <v>02.04.01.40</v>
          </cell>
          <cell r="C49" t="str">
            <v>Locação e nivelamento de obras localizadas</v>
          </cell>
          <cell r="D49" t="str">
            <v>m²</v>
          </cell>
          <cell r="E49">
            <v>4.84</v>
          </cell>
        </row>
        <row r="50">
          <cell r="B50" t="str">
            <v>02.04.02.10</v>
          </cell>
          <cell r="C50" t="str">
            <v>Cadastro e desenho para obras de condutos forçados</v>
          </cell>
          <cell r="D50" t="str">
            <v>m</v>
          </cell>
          <cell r="E50">
            <v>0.33</v>
          </cell>
        </row>
        <row r="51">
          <cell r="B51" t="str">
            <v>02.04.02.20</v>
          </cell>
          <cell r="C51" t="str">
            <v>Cadastro e desenho para obras de condutos livres</v>
          </cell>
          <cell r="D51" t="str">
            <v>m</v>
          </cell>
          <cell r="E51">
            <v>0.65</v>
          </cell>
        </row>
        <row r="52">
          <cell r="B52" t="str">
            <v>02.04.02.30</v>
          </cell>
          <cell r="C52" t="str">
            <v>Cadastro e desenho para ligações prediais</v>
          </cell>
          <cell r="D52" t="str">
            <v>m</v>
          </cell>
          <cell r="E52">
            <v>0.64</v>
          </cell>
        </row>
        <row r="53">
          <cell r="E53" t="str">
            <v/>
          </cell>
        </row>
        <row r="54">
          <cell r="B54" t="str">
            <v>03.00.00.00</v>
          </cell>
          <cell r="C54" t="str">
            <v>SERVIÇOS PRELIMINARES</v>
          </cell>
          <cell r="E54" t="str">
            <v/>
          </cell>
        </row>
        <row r="55">
          <cell r="B55" t="str">
            <v>03.01.00.00</v>
          </cell>
          <cell r="C55" t="str">
            <v>Preparo do Terreno</v>
          </cell>
          <cell r="E55" t="str">
            <v/>
          </cell>
        </row>
        <row r="56">
          <cell r="B56" t="str">
            <v>03.01.00.10</v>
          </cell>
          <cell r="C56" t="str">
            <v>Limpeza manual do terreno</v>
          </cell>
          <cell r="D56" t="str">
            <v>m²</v>
          </cell>
          <cell r="E56">
            <v>1.39</v>
          </cell>
        </row>
        <row r="57">
          <cell r="B57" t="str">
            <v>03.01.00.20</v>
          </cell>
          <cell r="C57" t="str">
            <v>Limpeza mecanizada do terreno</v>
          </cell>
          <cell r="D57" t="str">
            <v>m²</v>
          </cell>
          <cell r="E57">
            <v>0.96</v>
          </cell>
        </row>
        <row r="58">
          <cell r="B58" t="str">
            <v>03.01.00.30</v>
          </cell>
          <cell r="C58" t="str">
            <v>Destocamento de árvores diâmetro de 15 a 40 cm</v>
          </cell>
          <cell r="D58" t="str">
            <v>un</v>
          </cell>
          <cell r="E58">
            <v>17.55</v>
          </cell>
        </row>
        <row r="59">
          <cell r="E59" t="str">
            <v/>
          </cell>
        </row>
        <row r="60">
          <cell r="B60" t="str">
            <v>03.02.00.00</v>
          </cell>
          <cell r="C60" t="str">
            <v>Trânsito e Segurança</v>
          </cell>
          <cell r="E60" t="str">
            <v/>
          </cell>
        </row>
        <row r="61">
          <cell r="B61" t="str">
            <v>03.02.00.10</v>
          </cell>
          <cell r="C61" t="str">
            <v>Sinalização com cavaletes, placas e cones</v>
          </cell>
          <cell r="D61" t="str">
            <v>m</v>
          </cell>
          <cell r="E61">
            <v>1.06</v>
          </cell>
        </row>
        <row r="62">
          <cell r="B62" t="str">
            <v>03.02.00.20</v>
          </cell>
          <cell r="C62" t="str">
            <v>Sinalização luminosa, com cavaletes, placas e cones</v>
          </cell>
          <cell r="D62" t="str">
            <v>m</v>
          </cell>
          <cell r="E62">
            <v>1.69</v>
          </cell>
        </row>
        <row r="63">
          <cell r="B63" t="str">
            <v>03.02.00.30</v>
          </cell>
          <cell r="C63" t="str">
            <v>Tapume de proteção</v>
          </cell>
          <cell r="D63" t="str">
            <v>m²</v>
          </cell>
          <cell r="E63">
            <v>15.6</v>
          </cell>
        </row>
        <row r="64">
          <cell r="B64" t="str">
            <v>03.02.00.40</v>
          </cell>
          <cell r="C64" t="str">
            <v>Passadiço de madeira - 1,00 × 2,00 m</v>
          </cell>
          <cell r="D64" t="str">
            <v>un</v>
          </cell>
          <cell r="E64">
            <v>102.94</v>
          </cell>
        </row>
        <row r="65">
          <cell r="B65" t="str">
            <v>03.02.00.50</v>
          </cell>
          <cell r="C65" t="str">
            <v>Passadiço de aço,  espessura 3/4" - 2,00 × 1,00 m</v>
          </cell>
          <cell r="D65" t="str">
            <v>un</v>
          </cell>
          <cell r="E65">
            <v>103.61</v>
          </cell>
        </row>
        <row r="66">
          <cell r="E66" t="str">
            <v/>
          </cell>
        </row>
        <row r="67">
          <cell r="B67" t="str">
            <v>03.05.00.00</v>
          </cell>
          <cell r="C67" t="str">
            <v>Demolições</v>
          </cell>
          <cell r="E67" t="str">
            <v/>
          </cell>
        </row>
        <row r="68">
          <cell r="B68" t="str">
            <v>03.05.00.10</v>
          </cell>
          <cell r="C68" t="str">
            <v>Demolição manual de concreto estrutural</v>
          </cell>
          <cell r="D68" t="str">
            <v>m³</v>
          </cell>
          <cell r="E68">
            <v>153.22999999999999</v>
          </cell>
        </row>
        <row r="69">
          <cell r="B69" t="str">
            <v>03.05.00.20</v>
          </cell>
          <cell r="C69" t="str">
            <v>Demolição mecânica de concreto estrutural</v>
          </cell>
          <cell r="D69" t="str">
            <v>m³</v>
          </cell>
          <cell r="E69">
            <v>140.91</v>
          </cell>
        </row>
        <row r="70">
          <cell r="B70" t="str">
            <v>03.05.00.30</v>
          </cell>
          <cell r="C70" t="str">
            <v>Demolição de alvenaria de tijolos, sem reaproveitamento</v>
          </cell>
          <cell r="D70" t="str">
            <v>m³</v>
          </cell>
          <cell r="E70">
            <v>19.149999999999999</v>
          </cell>
        </row>
        <row r="71">
          <cell r="B71" t="str">
            <v>03.05.00.40</v>
          </cell>
          <cell r="C71" t="str">
            <v>Demolição de alvenaria de tijolos, com reaproveitamento</v>
          </cell>
          <cell r="D71" t="str">
            <v>m³</v>
          </cell>
          <cell r="E71">
            <v>35.85</v>
          </cell>
        </row>
        <row r="72">
          <cell r="B72" t="str">
            <v>03.05.00.50</v>
          </cell>
          <cell r="C72" t="str">
            <v>Demolição de alvenaria de pedras</v>
          </cell>
          <cell r="D72" t="str">
            <v>m³</v>
          </cell>
          <cell r="E72">
            <v>30.29</v>
          </cell>
        </row>
        <row r="73">
          <cell r="B73" t="str">
            <v>03.05.00.60</v>
          </cell>
          <cell r="C73" t="str">
            <v>Demolição de reboco</v>
          </cell>
          <cell r="D73" t="str">
            <v>m²</v>
          </cell>
          <cell r="E73">
            <v>2.39</v>
          </cell>
        </row>
        <row r="74">
          <cell r="B74" t="str">
            <v>03.05.00.64</v>
          </cell>
          <cell r="C74" t="str">
            <v>Demolição de revestimento de azulejos</v>
          </cell>
          <cell r="D74" t="str">
            <v>m²</v>
          </cell>
          <cell r="E74">
            <v>2.99</v>
          </cell>
        </row>
        <row r="75">
          <cell r="B75" t="str">
            <v>03.05.00.70</v>
          </cell>
          <cell r="C75" t="str">
            <v>Demolição de cobertura de telha cerâmica, com reaproveitamento</v>
          </cell>
          <cell r="D75" t="str">
            <v>m²</v>
          </cell>
          <cell r="E75">
            <v>2.9</v>
          </cell>
        </row>
        <row r="76">
          <cell r="B76" t="str">
            <v>03.05.00.74</v>
          </cell>
          <cell r="C76" t="str">
            <v>Demolição de cobertura de telha de fibrocimento, com reaproveitamento</v>
          </cell>
          <cell r="D76" t="str">
            <v>m²</v>
          </cell>
          <cell r="E76">
            <v>1.94</v>
          </cell>
        </row>
        <row r="77">
          <cell r="B77" t="str">
            <v>03.05.00.80</v>
          </cell>
          <cell r="C77" t="str">
            <v>Demolição de forro de madeira, com reaproveitamento</v>
          </cell>
          <cell r="D77" t="str">
            <v>m²</v>
          </cell>
          <cell r="E77">
            <v>2.9</v>
          </cell>
        </row>
        <row r="78">
          <cell r="E78" t="str">
            <v/>
          </cell>
        </row>
        <row r="79">
          <cell r="B79" t="str">
            <v>04.00.00.00</v>
          </cell>
          <cell r="C79" t="str">
            <v>MOVIMENTO DE SOLO</v>
          </cell>
          <cell r="E79" t="str">
            <v/>
          </cell>
        </row>
        <row r="80">
          <cell r="B80" t="str">
            <v>04.01.00.00</v>
          </cell>
          <cell r="C80" t="str">
            <v>Escavação de Solo Localizada</v>
          </cell>
          <cell r="E80" t="str">
            <v/>
          </cell>
        </row>
        <row r="81">
          <cell r="B81" t="str">
            <v>04.01.01.12</v>
          </cell>
          <cell r="C81" t="str">
            <v>Escavação manual localizada, areia 0-2 m</v>
          </cell>
          <cell r="D81" t="str">
            <v>m³</v>
          </cell>
          <cell r="E81">
            <v>12.8</v>
          </cell>
        </row>
        <row r="82">
          <cell r="B82" t="str">
            <v>04.01.01.13</v>
          </cell>
          <cell r="C82" t="str">
            <v>Escavação manual localizada, areia 0-3 m</v>
          </cell>
          <cell r="D82" t="str">
            <v>m³</v>
          </cell>
          <cell r="E82">
            <v>15.03</v>
          </cell>
        </row>
        <row r="83">
          <cell r="B83" t="str">
            <v>04.01.01.14</v>
          </cell>
          <cell r="C83" t="str">
            <v>Escavação manual localizada, areia 0-4 m</v>
          </cell>
          <cell r="D83" t="str">
            <v>m³</v>
          </cell>
          <cell r="E83">
            <v>17.809999999999999</v>
          </cell>
        </row>
        <row r="84">
          <cell r="B84" t="str">
            <v>04.01.01.22</v>
          </cell>
          <cell r="C84" t="str">
            <v>Escavação manual localizada, terra 0-2 m</v>
          </cell>
          <cell r="D84" t="str">
            <v>m³</v>
          </cell>
          <cell r="E84">
            <v>15.03</v>
          </cell>
        </row>
        <row r="85">
          <cell r="B85" t="str">
            <v>04.01.01.23</v>
          </cell>
          <cell r="C85" t="str">
            <v>Escavação manual localizada, terra 0-3 m</v>
          </cell>
          <cell r="D85" t="str">
            <v>m³</v>
          </cell>
          <cell r="E85">
            <v>18.36</v>
          </cell>
        </row>
        <row r="86">
          <cell r="B86" t="str">
            <v>04.01.01.24</v>
          </cell>
          <cell r="C86" t="str">
            <v>Escavação manual localizada, terra 0-4 m</v>
          </cell>
          <cell r="D86" t="str">
            <v>m³</v>
          </cell>
          <cell r="E86">
            <v>21.15</v>
          </cell>
        </row>
        <row r="87">
          <cell r="B87" t="str">
            <v>04.01.01.32</v>
          </cell>
          <cell r="C87" t="str">
            <v>Escavação manual localizada, moledo 0-2 m</v>
          </cell>
          <cell r="D87" t="str">
            <v>m³</v>
          </cell>
          <cell r="E87">
            <v>20.59</v>
          </cell>
        </row>
        <row r="88">
          <cell r="B88" t="str">
            <v>04.01.01.33</v>
          </cell>
          <cell r="C88" t="str">
            <v>Escavação manual localizada, moledo 0-3 m</v>
          </cell>
          <cell r="D88" t="str">
            <v>m³</v>
          </cell>
          <cell r="E88">
            <v>25.04</v>
          </cell>
        </row>
        <row r="89">
          <cell r="B89" t="str">
            <v>04.01.01.34</v>
          </cell>
          <cell r="C89" t="str">
            <v>Escavação manual localizada, moledo 0-4 m</v>
          </cell>
          <cell r="D89" t="str">
            <v>m³</v>
          </cell>
          <cell r="E89">
            <v>28.94</v>
          </cell>
        </row>
        <row r="90">
          <cell r="B90" t="str">
            <v>04.01.02.12</v>
          </cell>
          <cell r="C90" t="str">
            <v>Escavação mecânica localizada, areia 0-2 m</v>
          </cell>
          <cell r="D90" t="str">
            <v>m³</v>
          </cell>
          <cell r="E90">
            <v>3.68</v>
          </cell>
        </row>
        <row r="91">
          <cell r="B91" t="str">
            <v>04.01.02.13</v>
          </cell>
          <cell r="C91" t="str">
            <v>Escavação mecânica localizada, areia 0-3 m</v>
          </cell>
          <cell r="D91" t="str">
            <v>m³</v>
          </cell>
          <cell r="E91">
            <v>4.04</v>
          </cell>
        </row>
        <row r="92">
          <cell r="B92" t="str">
            <v>04.01.02.14</v>
          </cell>
          <cell r="C92" t="str">
            <v>Escavação mecânica localizada, areia 0-4 m</v>
          </cell>
          <cell r="D92" t="str">
            <v>m³</v>
          </cell>
          <cell r="E92">
            <v>4.41</v>
          </cell>
        </row>
        <row r="93">
          <cell r="B93" t="str">
            <v>04.01.02.15</v>
          </cell>
          <cell r="C93" t="str">
            <v>Escavação mecânica localizada, areia 0-5 m</v>
          </cell>
          <cell r="D93" t="str">
            <v>m³</v>
          </cell>
          <cell r="E93">
            <v>4.28</v>
          </cell>
        </row>
        <row r="94">
          <cell r="B94" t="str">
            <v>04.01.02.16</v>
          </cell>
          <cell r="C94" t="str">
            <v>Escavação mecânica localizada, areia 0-6 m</v>
          </cell>
          <cell r="D94" t="str">
            <v>m³</v>
          </cell>
          <cell r="E94">
            <v>4.5999999999999996</v>
          </cell>
        </row>
        <row r="95">
          <cell r="B95" t="str">
            <v>04.01.02.22</v>
          </cell>
          <cell r="C95" t="str">
            <v>Escavação mecânica localizada, terra 0-2 m</v>
          </cell>
          <cell r="D95" t="str">
            <v>m³</v>
          </cell>
          <cell r="E95">
            <v>4.91</v>
          </cell>
        </row>
        <row r="96">
          <cell r="B96" t="str">
            <v>04.01.02.23</v>
          </cell>
          <cell r="C96" t="str">
            <v>Escavação mecânica localizada, terra 0-3 m</v>
          </cell>
          <cell r="D96" t="str">
            <v>m³</v>
          </cell>
          <cell r="E96">
            <v>5.41</v>
          </cell>
        </row>
        <row r="97">
          <cell r="B97" t="str">
            <v>04.01.02.24</v>
          </cell>
          <cell r="C97" t="str">
            <v>Escavação mecânica localizada, terra 0-4 m</v>
          </cell>
          <cell r="D97" t="str">
            <v>m³</v>
          </cell>
          <cell r="E97">
            <v>5.9</v>
          </cell>
        </row>
        <row r="98">
          <cell r="B98" t="str">
            <v>04.01.02.25</v>
          </cell>
          <cell r="C98" t="str">
            <v>Escavação mecânica localizada, terra 0-5 m</v>
          </cell>
          <cell r="D98" t="str">
            <v>m³</v>
          </cell>
          <cell r="E98">
            <v>5.73</v>
          </cell>
        </row>
        <row r="99">
          <cell r="B99" t="str">
            <v>04.01.02.26</v>
          </cell>
          <cell r="C99" t="str">
            <v>Escavação mecânica localizada, terra 0-6 m</v>
          </cell>
          <cell r="D99" t="str">
            <v>m³</v>
          </cell>
          <cell r="E99">
            <v>6.18</v>
          </cell>
        </row>
        <row r="100">
          <cell r="B100" t="str">
            <v>04.01.02.32</v>
          </cell>
          <cell r="C100" t="str">
            <v>Escavação mecânica localizada, moledo 0-2 m</v>
          </cell>
          <cell r="D100" t="str">
            <v>m³</v>
          </cell>
          <cell r="E100">
            <v>6.33</v>
          </cell>
        </row>
        <row r="101">
          <cell r="B101" t="str">
            <v>04.01.02.33</v>
          </cell>
          <cell r="C101" t="str">
            <v>Escavação mecânica localizada, moledo 0-3 m</v>
          </cell>
          <cell r="D101" t="str">
            <v>m³</v>
          </cell>
          <cell r="E101">
            <v>6.95</v>
          </cell>
        </row>
        <row r="102">
          <cell r="B102" t="str">
            <v>04.01.02.34</v>
          </cell>
          <cell r="C102" t="str">
            <v>Escavação mecânica localizada, moledo 0-4 m</v>
          </cell>
          <cell r="D102" t="str">
            <v>m³</v>
          </cell>
          <cell r="E102">
            <v>7.59</v>
          </cell>
        </row>
        <row r="103">
          <cell r="B103" t="str">
            <v>04.01.02.35</v>
          </cell>
          <cell r="C103" t="str">
            <v>Escavação mecânica localizada, moledo 0-5 m</v>
          </cell>
          <cell r="D103" t="str">
            <v>m³</v>
          </cell>
          <cell r="E103">
            <v>7.41</v>
          </cell>
        </row>
        <row r="104">
          <cell r="B104" t="str">
            <v>04.01.02.36</v>
          </cell>
          <cell r="C104" t="str">
            <v>Escavação mecânica localizada, moledo 0-6 m</v>
          </cell>
          <cell r="D104" t="str">
            <v>m³</v>
          </cell>
          <cell r="E104">
            <v>7.99</v>
          </cell>
        </row>
        <row r="105">
          <cell r="E105" t="str">
            <v/>
          </cell>
        </row>
        <row r="106">
          <cell r="B106" t="str">
            <v>04.02.00.00</v>
          </cell>
          <cell r="C106" t="str">
            <v>Escavação de Solo Valas</v>
          </cell>
          <cell r="E106" t="str">
            <v/>
          </cell>
        </row>
        <row r="107">
          <cell r="B107" t="str">
            <v>04.02.01.12</v>
          </cell>
          <cell r="C107" t="str">
            <v>Escavação manual valas, areia 0-2 m</v>
          </cell>
          <cell r="D107" t="str">
            <v>m³</v>
          </cell>
          <cell r="E107">
            <v>13.91</v>
          </cell>
        </row>
        <row r="108">
          <cell r="B108" t="str">
            <v>04.02.01.13</v>
          </cell>
          <cell r="C108" t="str">
            <v>Escavação manual valas, areia 0-3 m</v>
          </cell>
          <cell r="D108" t="str">
            <v>m³</v>
          </cell>
          <cell r="E108">
            <v>16.7</v>
          </cell>
        </row>
        <row r="109">
          <cell r="B109" t="str">
            <v>04.02.01.14</v>
          </cell>
          <cell r="C109" t="str">
            <v>Escavação manual valas, areia 0-4 m</v>
          </cell>
          <cell r="D109" t="str">
            <v>m³</v>
          </cell>
          <cell r="E109">
            <v>19.48</v>
          </cell>
        </row>
        <row r="110">
          <cell r="B110" t="str">
            <v>04.02.01.22</v>
          </cell>
          <cell r="C110" t="str">
            <v>Escavação manual valas, terra 0-2 m</v>
          </cell>
          <cell r="D110" t="str">
            <v>m³</v>
          </cell>
          <cell r="E110">
            <v>16.7</v>
          </cell>
        </row>
        <row r="111">
          <cell r="B111" t="str">
            <v>04.02.01.23</v>
          </cell>
          <cell r="C111" t="str">
            <v>Escavação manual valas, terra 0-3 m</v>
          </cell>
          <cell r="D111" t="str">
            <v>m³</v>
          </cell>
          <cell r="E111">
            <v>20.04</v>
          </cell>
        </row>
        <row r="112">
          <cell r="B112" t="str">
            <v>04.02.01.24</v>
          </cell>
          <cell r="C112" t="str">
            <v>Escavação manual valas, terra 0-4 m</v>
          </cell>
          <cell r="D112" t="str">
            <v>m³</v>
          </cell>
          <cell r="E112">
            <v>23.38</v>
          </cell>
        </row>
        <row r="113">
          <cell r="B113" t="str">
            <v>04.02.01.32</v>
          </cell>
          <cell r="C113" t="str">
            <v>Escavação manual valas, moledo 0-2 m</v>
          </cell>
          <cell r="D113" t="str">
            <v>m³</v>
          </cell>
          <cell r="E113">
            <v>22.81</v>
          </cell>
        </row>
        <row r="114">
          <cell r="B114" t="str">
            <v>04.02.01.33</v>
          </cell>
          <cell r="C114" t="str">
            <v>Escavação manual valas, moledo 0-3 m</v>
          </cell>
          <cell r="D114" t="str">
            <v>m³</v>
          </cell>
          <cell r="E114">
            <v>27.28</v>
          </cell>
        </row>
        <row r="115">
          <cell r="B115" t="str">
            <v>04.02.01.34</v>
          </cell>
          <cell r="C115" t="str">
            <v>Escavação manual valas, moledo 0-4 m</v>
          </cell>
          <cell r="D115" t="str">
            <v>m³</v>
          </cell>
          <cell r="E115">
            <v>31.73</v>
          </cell>
        </row>
        <row r="116">
          <cell r="B116" t="str">
            <v>04.02.02.12</v>
          </cell>
          <cell r="C116" t="str">
            <v>Escavação mecânica valas, areia 0-2 m</v>
          </cell>
          <cell r="D116" t="str">
            <v>m³</v>
          </cell>
          <cell r="E116">
            <v>4.5999999999999996</v>
          </cell>
        </row>
        <row r="117">
          <cell r="B117" t="str">
            <v>04.02.02.13</v>
          </cell>
          <cell r="C117" t="str">
            <v>Escavação mecânica valas, areia 0-3 m</v>
          </cell>
          <cell r="D117" t="str">
            <v>m³</v>
          </cell>
          <cell r="E117">
            <v>5.0599999999999996</v>
          </cell>
        </row>
        <row r="118">
          <cell r="B118" t="str">
            <v>04.02.02.14</v>
          </cell>
          <cell r="C118" t="str">
            <v>Escavação mecânica valas, areia 0-4 m</v>
          </cell>
          <cell r="D118" t="str">
            <v>m³</v>
          </cell>
          <cell r="E118">
            <v>5.53</v>
          </cell>
        </row>
        <row r="119">
          <cell r="B119" t="str">
            <v>04.02.02.15</v>
          </cell>
          <cell r="C119" t="str">
            <v>Escavação mecânica valas, areia 0-5 m</v>
          </cell>
          <cell r="D119" t="str">
            <v>m³</v>
          </cell>
          <cell r="E119">
            <v>5.18</v>
          </cell>
        </row>
        <row r="120">
          <cell r="B120" t="str">
            <v>04.02.02.16</v>
          </cell>
          <cell r="C120" t="str">
            <v>Escavação mecânica valas, areia 0-6 m</v>
          </cell>
          <cell r="D120" t="str">
            <v>m³</v>
          </cell>
          <cell r="E120">
            <v>5.56</v>
          </cell>
        </row>
        <row r="121">
          <cell r="B121" t="str">
            <v>04.02.02.22</v>
          </cell>
          <cell r="C121" t="str">
            <v>Escavação mecânica valas, terra 0-2 m</v>
          </cell>
          <cell r="D121" t="str">
            <v>m³</v>
          </cell>
          <cell r="E121">
            <v>6.16</v>
          </cell>
        </row>
        <row r="122">
          <cell r="B122" t="str">
            <v>04.02.02.23</v>
          </cell>
          <cell r="C122" t="str">
            <v>Escavação mecânica valas, terra 0-3 m</v>
          </cell>
          <cell r="D122" t="str">
            <v>m³</v>
          </cell>
          <cell r="E122">
            <v>6.79</v>
          </cell>
        </row>
        <row r="123">
          <cell r="B123" t="str">
            <v>04.02.02.24</v>
          </cell>
          <cell r="C123" t="str">
            <v>Escavação mecânica valas, terra 0-4 m</v>
          </cell>
          <cell r="D123" t="str">
            <v>m³</v>
          </cell>
          <cell r="E123">
            <v>7.4</v>
          </cell>
        </row>
        <row r="124">
          <cell r="B124" t="str">
            <v>04.02.02.25</v>
          </cell>
          <cell r="C124" t="str">
            <v>Escavação mecânica valas, terra 0-5 m</v>
          </cell>
          <cell r="D124" t="str">
            <v>m³</v>
          </cell>
          <cell r="E124">
            <v>6.93</v>
          </cell>
        </row>
        <row r="125">
          <cell r="B125" t="str">
            <v>04.02.02.26</v>
          </cell>
          <cell r="C125" t="str">
            <v>Escavação mecânica valas, terra 0-6 m</v>
          </cell>
          <cell r="D125" t="str">
            <v>m³</v>
          </cell>
          <cell r="E125">
            <v>7.46</v>
          </cell>
        </row>
        <row r="126">
          <cell r="B126" t="str">
            <v>04.02.02.32</v>
          </cell>
          <cell r="C126" t="str">
            <v>Escavação mecânica valas, moledo 0-2 m</v>
          </cell>
          <cell r="D126" t="str">
            <v>m³</v>
          </cell>
          <cell r="E126">
            <v>7.93</v>
          </cell>
        </row>
        <row r="127">
          <cell r="B127" t="str">
            <v>04.02.02.33</v>
          </cell>
          <cell r="C127" t="str">
            <v>Escavação mecânica valas, moledo 0-3 m</v>
          </cell>
          <cell r="D127" t="str">
            <v>m³</v>
          </cell>
          <cell r="E127">
            <v>8.73</v>
          </cell>
        </row>
        <row r="128">
          <cell r="B128" t="str">
            <v>04.02.02.34</v>
          </cell>
          <cell r="C128" t="str">
            <v>Escavação mecânica valas, moledo 0-4 m</v>
          </cell>
          <cell r="D128" t="str">
            <v>m³</v>
          </cell>
          <cell r="E128">
            <v>9.51</v>
          </cell>
        </row>
        <row r="129">
          <cell r="B129" t="str">
            <v>04.02.02.35</v>
          </cell>
          <cell r="C129" t="str">
            <v>Escavação mecânica valas, moledo 0-5 m</v>
          </cell>
          <cell r="D129" t="str">
            <v>m³</v>
          </cell>
          <cell r="E129">
            <v>8.9600000000000009</v>
          </cell>
        </row>
        <row r="130">
          <cell r="B130" t="str">
            <v>04.02.02.36</v>
          </cell>
          <cell r="C130" t="str">
            <v>Escavação mecânica valas, moledo 0-6 m</v>
          </cell>
          <cell r="D130" t="str">
            <v>m³</v>
          </cell>
          <cell r="E130">
            <v>9.65</v>
          </cell>
        </row>
        <row r="131">
          <cell r="E131" t="str">
            <v/>
          </cell>
        </row>
        <row r="132">
          <cell r="B132" t="str">
            <v>04.03.00.00</v>
          </cell>
          <cell r="C132" t="str">
            <v>Escavação de Rocha Branda Localizada</v>
          </cell>
          <cell r="E132" t="str">
            <v/>
          </cell>
        </row>
        <row r="133">
          <cell r="B133" t="str">
            <v>04.03.02.02</v>
          </cell>
          <cell r="C133" t="str">
            <v>Escavação em rocha branda localizada a frio 0-2 m</v>
          </cell>
          <cell r="D133" t="str">
            <v>m³</v>
          </cell>
          <cell r="E133">
            <v>53.21</v>
          </cell>
        </row>
        <row r="134">
          <cell r="B134" t="str">
            <v>04.03.02.03</v>
          </cell>
          <cell r="C134" t="str">
            <v>Escavação em rocha branda localizada a frio 0-3 m</v>
          </cell>
          <cell r="D134" t="str">
            <v>m³</v>
          </cell>
          <cell r="E134">
            <v>58.48</v>
          </cell>
        </row>
        <row r="135">
          <cell r="B135" t="str">
            <v>04.03.02.04</v>
          </cell>
          <cell r="C135" t="str">
            <v>Escavação em rocha branda localizada a frio 0-4 m</v>
          </cell>
          <cell r="D135" t="str">
            <v>m³</v>
          </cell>
          <cell r="E135">
            <v>63.89</v>
          </cell>
        </row>
        <row r="136">
          <cell r="B136" t="str">
            <v>04.03.02.05</v>
          </cell>
          <cell r="C136" t="str">
            <v>Escavação em rocha branda localizada a frio 0-5 m</v>
          </cell>
          <cell r="D136" t="str">
            <v>m³</v>
          </cell>
          <cell r="E136">
            <v>69.180000000000007</v>
          </cell>
        </row>
        <row r="137">
          <cell r="B137" t="str">
            <v>04.03.02.06</v>
          </cell>
          <cell r="C137" t="str">
            <v>Escavação em rocha branda localizada a frio 0-6 m</v>
          </cell>
          <cell r="D137" t="str">
            <v>m³</v>
          </cell>
          <cell r="E137">
            <v>74.44</v>
          </cell>
        </row>
        <row r="138">
          <cell r="E138" t="str">
            <v/>
          </cell>
        </row>
        <row r="139">
          <cell r="B139" t="str">
            <v>04.04.00.00</v>
          </cell>
          <cell r="C139" t="str">
            <v xml:space="preserve">Escavação de Rocha Branda Valas </v>
          </cell>
          <cell r="E139" t="str">
            <v/>
          </cell>
        </row>
        <row r="140">
          <cell r="B140" t="str">
            <v>04.04.02.02</v>
          </cell>
          <cell r="C140" t="str">
            <v>Escavação em rocha branda valas a frio 0-2 m</v>
          </cell>
          <cell r="D140" t="str">
            <v>m³</v>
          </cell>
          <cell r="E140">
            <v>61.28</v>
          </cell>
        </row>
        <row r="141">
          <cell r="B141" t="str">
            <v>04.04.02.03</v>
          </cell>
          <cell r="C141" t="str">
            <v>Escavação em rocha branda valas a frio 0-3 m</v>
          </cell>
          <cell r="D141" t="str">
            <v>m³</v>
          </cell>
          <cell r="E141">
            <v>67.400000000000006</v>
          </cell>
        </row>
        <row r="142">
          <cell r="B142" t="str">
            <v>04.04.02.04</v>
          </cell>
          <cell r="C142" t="str">
            <v>Escavação em rocha branda valas a frio 0-4 m</v>
          </cell>
          <cell r="D142" t="str">
            <v>m³</v>
          </cell>
          <cell r="E142">
            <v>73.53</v>
          </cell>
        </row>
        <row r="143">
          <cell r="B143" t="str">
            <v>04.04.02.05</v>
          </cell>
          <cell r="C143" t="str">
            <v>Escavação em rocha branda valas a frio 0-5 m</v>
          </cell>
          <cell r="D143" t="str">
            <v>m³</v>
          </cell>
          <cell r="E143">
            <v>76.53</v>
          </cell>
        </row>
        <row r="144">
          <cell r="B144" t="str">
            <v>04.04.02.06</v>
          </cell>
          <cell r="C144" t="str">
            <v>Escavação em rocha branda valas a frio 0-6 m</v>
          </cell>
          <cell r="D144" t="str">
            <v>m³</v>
          </cell>
          <cell r="E144">
            <v>82.43</v>
          </cell>
        </row>
        <row r="145">
          <cell r="E145" t="str">
            <v/>
          </cell>
        </row>
        <row r="146">
          <cell r="B146" t="str">
            <v>04.05.01.00</v>
          </cell>
          <cell r="C146" t="str">
            <v xml:space="preserve">Escavação de Rocha Dura Localizada </v>
          </cell>
          <cell r="E146" t="str">
            <v/>
          </cell>
        </row>
        <row r="147">
          <cell r="B147" t="str">
            <v>04.05.01.02</v>
          </cell>
          <cell r="C147" t="str">
            <v>Escavação em rocha dura localizada a fogo 0-2 m</v>
          </cell>
          <cell r="D147" t="str">
            <v>m³</v>
          </cell>
          <cell r="E147">
            <v>123.68</v>
          </cell>
        </row>
        <row r="148">
          <cell r="B148" t="str">
            <v>04.05.01.03</v>
          </cell>
          <cell r="C148" t="str">
            <v>Escavação em rocha dura localizada a fogo 0-3 m</v>
          </cell>
          <cell r="D148" t="str">
            <v>m³</v>
          </cell>
          <cell r="E148">
            <v>130.05000000000001</v>
          </cell>
        </row>
        <row r="149">
          <cell r="B149" t="str">
            <v>04.05.01.04</v>
          </cell>
          <cell r="C149" t="str">
            <v>Escavação em rocha dura localizada a fogo 0-4 m</v>
          </cell>
          <cell r="D149" t="str">
            <v>m³</v>
          </cell>
          <cell r="E149">
            <v>136.21</v>
          </cell>
        </row>
        <row r="150">
          <cell r="B150" t="str">
            <v>04.05.01.05</v>
          </cell>
          <cell r="C150" t="str">
            <v>Escavação em rocha dura localizada a fogo 0-5 m</v>
          </cell>
          <cell r="D150" t="str">
            <v>m³</v>
          </cell>
          <cell r="E150">
            <v>139.58000000000001</v>
          </cell>
        </row>
        <row r="151">
          <cell r="B151" t="str">
            <v>04.05.01.06</v>
          </cell>
          <cell r="C151" t="str">
            <v>Escavação em rocha dura localizada a fogo 0-6 m</v>
          </cell>
          <cell r="D151" t="str">
            <v>m³</v>
          </cell>
          <cell r="E151">
            <v>145.35</v>
          </cell>
        </row>
        <row r="152">
          <cell r="E152" t="str">
            <v/>
          </cell>
        </row>
        <row r="153">
          <cell r="B153" t="str">
            <v>04.06.01.00</v>
          </cell>
          <cell r="C153" t="str">
            <v>Escavação de Rocha Dura Valas</v>
          </cell>
          <cell r="E153" t="str">
            <v/>
          </cell>
        </row>
        <row r="154">
          <cell r="B154" t="str">
            <v>04.06.01.02</v>
          </cell>
          <cell r="C154" t="str">
            <v>Escavação em rocha dura valas a fogo 0-2 m</v>
          </cell>
          <cell r="D154" t="str">
            <v>m³</v>
          </cell>
          <cell r="E154">
            <v>153.51</v>
          </cell>
        </row>
        <row r="155">
          <cell r="B155" t="str">
            <v>04.06.01.03</v>
          </cell>
          <cell r="C155" t="str">
            <v>Escavação em rocha dura valas a fogo 0-3 m</v>
          </cell>
          <cell r="D155" t="str">
            <v>m³</v>
          </cell>
          <cell r="E155">
            <v>162.58000000000001</v>
          </cell>
        </row>
        <row r="156">
          <cell r="B156" t="str">
            <v>04.06.01.04</v>
          </cell>
          <cell r="C156" t="str">
            <v>Escavação em rocha dura valas a fogo 0-4 m</v>
          </cell>
          <cell r="D156" t="str">
            <v>m³</v>
          </cell>
          <cell r="E156">
            <v>171.41</v>
          </cell>
        </row>
        <row r="157">
          <cell r="B157" t="str">
            <v>04.06.01.05</v>
          </cell>
          <cell r="C157" t="str">
            <v>Escavação em rocha dura valas a fogo 0-5 m</v>
          </cell>
          <cell r="D157" t="str">
            <v>m³</v>
          </cell>
          <cell r="E157">
            <v>173.08</v>
          </cell>
        </row>
        <row r="158">
          <cell r="B158" t="str">
            <v>04.06.01.06</v>
          </cell>
          <cell r="C158" t="str">
            <v>Escavação em rocha dura valas a fogo 0-6 m</v>
          </cell>
          <cell r="D158" t="str">
            <v>m³</v>
          </cell>
          <cell r="E158">
            <v>181.6</v>
          </cell>
        </row>
        <row r="159">
          <cell r="E159" t="str">
            <v/>
          </cell>
        </row>
        <row r="160">
          <cell r="B160" t="str">
            <v>04.09.00.00</v>
          </cell>
          <cell r="C160" t="str">
            <v>Aterro, Reaterro, Lastros</v>
          </cell>
          <cell r="E160" t="str">
            <v/>
          </cell>
        </row>
        <row r="161">
          <cell r="B161" t="str">
            <v>04.09.02.01</v>
          </cell>
          <cell r="C161" t="str">
            <v>Reenchimento compactado a percussão</v>
          </cell>
          <cell r="D161" t="str">
            <v>m³</v>
          </cell>
          <cell r="E161">
            <v>4.54</v>
          </cell>
        </row>
        <row r="162">
          <cell r="B162" t="str">
            <v>04.09.02.02</v>
          </cell>
          <cell r="C162" t="str">
            <v>Reenchimento manual apiloado</v>
          </cell>
          <cell r="D162" t="str">
            <v>m³</v>
          </cell>
          <cell r="E162">
            <v>7.68</v>
          </cell>
        </row>
        <row r="163">
          <cell r="B163" t="str">
            <v>04.09.02.03</v>
          </cell>
          <cell r="C163" t="str">
            <v>Material empréstimo areia - medição no aterro compacto</v>
          </cell>
          <cell r="D163" t="str">
            <v>m³</v>
          </cell>
          <cell r="E163">
            <v>39.49</v>
          </cell>
        </row>
        <row r="164">
          <cell r="B164" t="str">
            <v>04.09.02.04</v>
          </cell>
          <cell r="C164" t="str">
            <v>Material empréstimo terra - medição no aterro compacto</v>
          </cell>
          <cell r="D164" t="str">
            <v>m³</v>
          </cell>
          <cell r="E164">
            <v>15.75</v>
          </cell>
        </row>
        <row r="165">
          <cell r="B165" t="str">
            <v>04.09.02.05</v>
          </cell>
          <cell r="C165" t="str">
            <v>Material empréstimo argila - medição no aterro compacto</v>
          </cell>
          <cell r="D165" t="str">
            <v>m³</v>
          </cell>
          <cell r="E165">
            <v>21</v>
          </cell>
        </row>
        <row r="166">
          <cell r="B166" t="str">
            <v>04.09.02.06</v>
          </cell>
          <cell r="C166" t="str">
            <v>Material empréstimo saibro - medição no aterro compacto</v>
          </cell>
          <cell r="D166" t="str">
            <v>m³</v>
          </cell>
          <cell r="E166">
            <v>38.5</v>
          </cell>
        </row>
        <row r="167">
          <cell r="B167" t="str">
            <v>04.09.03.01</v>
          </cell>
          <cell r="C167" t="str">
            <v>Lastro de areia</v>
          </cell>
          <cell r="D167" t="str">
            <v>m³</v>
          </cell>
          <cell r="E167">
            <v>44.03</v>
          </cell>
        </row>
        <row r="168">
          <cell r="B168" t="str">
            <v>04.09.03.02</v>
          </cell>
          <cell r="C168" t="str">
            <v>Lastro de brita</v>
          </cell>
          <cell r="D168" t="str">
            <v>m³</v>
          </cell>
          <cell r="E168">
            <v>65.959999999999994</v>
          </cell>
        </row>
        <row r="169">
          <cell r="E169" t="str">
            <v/>
          </cell>
        </row>
        <row r="170">
          <cell r="B170" t="str">
            <v>04.10.00.00</v>
          </cell>
          <cell r="C170" t="str">
            <v>Carga, Transporte, Descarga</v>
          </cell>
          <cell r="E170" t="str">
            <v/>
          </cell>
        </row>
        <row r="171">
          <cell r="B171" t="str">
            <v>04.10.01.01</v>
          </cell>
          <cell r="C171" t="str">
            <v>Carga e descarga de areia para empréstimo</v>
          </cell>
          <cell r="D171" t="str">
            <v>m³</v>
          </cell>
          <cell r="E171">
            <v>2.64</v>
          </cell>
        </row>
        <row r="172">
          <cell r="B172" t="str">
            <v>04.10.01.02</v>
          </cell>
          <cell r="C172" t="str">
            <v>Carga e descarga de terra para empréstimo</v>
          </cell>
          <cell r="D172" t="str">
            <v>m³</v>
          </cell>
          <cell r="E172">
            <v>3.29</v>
          </cell>
        </row>
        <row r="173">
          <cell r="B173" t="str">
            <v>04.10.01.11</v>
          </cell>
          <cell r="C173" t="str">
            <v>Transporte de areia para empréstimo - 1 km</v>
          </cell>
          <cell r="D173" t="str">
            <v>m³</v>
          </cell>
          <cell r="E173">
            <v>1.94</v>
          </cell>
        </row>
        <row r="174">
          <cell r="B174" t="str">
            <v>04.10.01.12</v>
          </cell>
          <cell r="C174" t="str">
            <v>Transporte de areia para empréstimo - 2 km</v>
          </cell>
          <cell r="D174" t="str">
            <v>m³</v>
          </cell>
          <cell r="E174">
            <v>2.78</v>
          </cell>
        </row>
        <row r="175">
          <cell r="B175" t="str">
            <v>04.10.01.13</v>
          </cell>
          <cell r="C175" t="str">
            <v>Transporte de areia para empréstimo - 3 km</v>
          </cell>
          <cell r="D175" t="str">
            <v>m³</v>
          </cell>
          <cell r="E175">
            <v>3.33</v>
          </cell>
        </row>
        <row r="176">
          <cell r="B176" t="str">
            <v>04.10.01.15</v>
          </cell>
          <cell r="C176" t="str">
            <v>Transporte de areia para empréstimo - 5 km</v>
          </cell>
          <cell r="D176" t="str">
            <v>m³</v>
          </cell>
          <cell r="E176">
            <v>4.33</v>
          </cell>
        </row>
        <row r="177">
          <cell r="B177" t="str">
            <v>04.10.01.17</v>
          </cell>
          <cell r="C177" t="str">
            <v>Transporte de areia para empréstimo - 7 km</v>
          </cell>
          <cell r="D177" t="str">
            <v>m³</v>
          </cell>
          <cell r="E177">
            <v>5.14</v>
          </cell>
        </row>
        <row r="178">
          <cell r="B178" t="str">
            <v>04.10.01.20</v>
          </cell>
          <cell r="C178" t="str">
            <v>Transporte de areia para empréstimo - 10 km</v>
          </cell>
          <cell r="D178" t="str">
            <v>m³</v>
          </cell>
          <cell r="E178">
            <v>6.18</v>
          </cell>
        </row>
        <row r="179">
          <cell r="B179" t="str">
            <v>04.10.01.31</v>
          </cell>
          <cell r="C179" t="str">
            <v>Transporte de terra para empréstimo - 1 km</v>
          </cell>
          <cell r="D179" t="str">
            <v>m³</v>
          </cell>
          <cell r="E179">
            <v>2.33</v>
          </cell>
        </row>
        <row r="180">
          <cell r="B180" t="str">
            <v>04.10.01.32</v>
          </cell>
          <cell r="C180" t="str">
            <v>Transporte de terra para empréstimo - 2 km</v>
          </cell>
          <cell r="D180" t="str">
            <v>m³</v>
          </cell>
          <cell r="E180">
            <v>3.33</v>
          </cell>
        </row>
        <row r="181">
          <cell r="B181" t="str">
            <v>04.10.01.33</v>
          </cell>
          <cell r="C181" t="str">
            <v>Transporte de terra para empréstimo - 3 km</v>
          </cell>
          <cell r="D181" t="str">
            <v>m³</v>
          </cell>
          <cell r="E181">
            <v>3.99</v>
          </cell>
        </row>
        <row r="182">
          <cell r="B182" t="str">
            <v>04.10.01.35</v>
          </cell>
          <cell r="C182" t="str">
            <v>Transporte de terra para empréstimo - 5 km</v>
          </cell>
          <cell r="D182" t="str">
            <v>m³</v>
          </cell>
          <cell r="E182">
            <v>5.16</v>
          </cell>
        </row>
        <row r="183">
          <cell r="B183" t="str">
            <v>04.10.01.37</v>
          </cell>
          <cell r="C183" t="str">
            <v>Transporte de terra para empréstimo - 7 km</v>
          </cell>
          <cell r="D183" t="str">
            <v>m³</v>
          </cell>
          <cell r="E183">
            <v>6.15</v>
          </cell>
        </row>
        <row r="184">
          <cell r="B184" t="str">
            <v>04.10.01.40</v>
          </cell>
          <cell r="C184" t="str">
            <v>Transporte de terra para empréstimo - 10 km</v>
          </cell>
          <cell r="D184" t="str">
            <v>m³</v>
          </cell>
          <cell r="E184">
            <v>7.39</v>
          </cell>
        </row>
        <row r="185">
          <cell r="B185" t="str">
            <v>04.10.02.01</v>
          </cell>
          <cell r="C185" t="str">
            <v>Carga e descarga de solo para bota-fora</v>
          </cell>
          <cell r="D185" t="str">
            <v>m³</v>
          </cell>
          <cell r="E185">
            <v>2.94</v>
          </cell>
        </row>
        <row r="186">
          <cell r="B186" t="str">
            <v>04.10.02.02</v>
          </cell>
          <cell r="C186" t="str">
            <v>Carga e descarga de rocha para bota-fora</v>
          </cell>
          <cell r="D186" t="str">
            <v>m³</v>
          </cell>
          <cell r="E186">
            <v>4.6500000000000004</v>
          </cell>
        </row>
        <row r="187">
          <cell r="B187" t="str">
            <v>04.10.02.11</v>
          </cell>
          <cell r="C187" t="str">
            <v>Transporte de solos para bota-fora - 1 km</v>
          </cell>
          <cell r="D187" t="str">
            <v>m³</v>
          </cell>
          <cell r="E187">
            <v>2.08</v>
          </cell>
        </row>
        <row r="188">
          <cell r="B188" t="str">
            <v>04.10.02.12</v>
          </cell>
          <cell r="C188" t="str">
            <v>Transporte de solos para bota-fora - 2 km</v>
          </cell>
          <cell r="D188" t="str">
            <v>m³</v>
          </cell>
          <cell r="E188">
            <v>2.96</v>
          </cell>
        </row>
        <row r="189">
          <cell r="B189" t="str">
            <v>04.10.02.13</v>
          </cell>
          <cell r="C189" t="str">
            <v>Transporte de solos para bota-fora - 3 km</v>
          </cell>
          <cell r="D189" t="str">
            <v>m³</v>
          </cell>
          <cell r="E189">
            <v>3.56</v>
          </cell>
        </row>
        <row r="190">
          <cell r="B190" t="str">
            <v>04.10.02.15</v>
          </cell>
          <cell r="C190" t="str">
            <v>Transporte de solos para bota-fora - 5 km</v>
          </cell>
          <cell r="D190" t="str">
            <v>m³</v>
          </cell>
          <cell r="E190">
            <v>4.6100000000000003</v>
          </cell>
        </row>
        <row r="191">
          <cell r="B191" t="str">
            <v>04.10.02.17</v>
          </cell>
          <cell r="C191" t="str">
            <v>Transporte de solos para bota-fora - 7 km</v>
          </cell>
          <cell r="D191" t="str">
            <v>m³</v>
          </cell>
          <cell r="E191">
            <v>5.49</v>
          </cell>
        </row>
        <row r="192">
          <cell r="B192" t="str">
            <v>04.10.02.20</v>
          </cell>
          <cell r="C192" t="str">
            <v>Transporte de solos para bota-fora - 10 km</v>
          </cell>
          <cell r="D192" t="str">
            <v>m³</v>
          </cell>
          <cell r="E192">
            <v>6.6</v>
          </cell>
        </row>
        <row r="193">
          <cell r="B193" t="str">
            <v>04.10.02.31</v>
          </cell>
          <cell r="C193" t="str">
            <v>Transporte de rocha para bota-fora - 1 km</v>
          </cell>
          <cell r="D193" t="str">
            <v>m³</v>
          </cell>
          <cell r="E193">
            <v>2.74</v>
          </cell>
        </row>
        <row r="194">
          <cell r="B194" t="str">
            <v>04.10.02.32</v>
          </cell>
          <cell r="C194" t="str">
            <v>Transporte de rocha para bota-fora - 2 km</v>
          </cell>
          <cell r="D194" t="str">
            <v>m³</v>
          </cell>
          <cell r="E194">
            <v>3.91</v>
          </cell>
        </row>
        <row r="195">
          <cell r="B195" t="str">
            <v>04.10.02.33</v>
          </cell>
          <cell r="C195" t="str">
            <v>Transporte de rocha para bota-fora - 3 km</v>
          </cell>
          <cell r="D195" t="str">
            <v>m³</v>
          </cell>
          <cell r="E195">
            <v>4.7</v>
          </cell>
        </row>
        <row r="196">
          <cell r="B196" t="str">
            <v>04.10.02.35</v>
          </cell>
          <cell r="C196" t="str">
            <v>Transporte de rocha para bota-fora - 5 km</v>
          </cell>
          <cell r="D196" t="str">
            <v>m³</v>
          </cell>
          <cell r="E196">
            <v>6.09</v>
          </cell>
        </row>
        <row r="197">
          <cell r="B197" t="str">
            <v>04.10.02.37</v>
          </cell>
          <cell r="C197" t="str">
            <v>Transporte de rocha para bota-fora - 7 km</v>
          </cell>
          <cell r="D197" t="str">
            <v>m³</v>
          </cell>
          <cell r="E197">
            <v>7.24</v>
          </cell>
        </row>
        <row r="198">
          <cell r="B198" t="str">
            <v>04.10.02.40</v>
          </cell>
          <cell r="C198" t="str">
            <v>Transporte de rocha para bota-fora - 10 km</v>
          </cell>
          <cell r="D198" t="str">
            <v>m³</v>
          </cell>
          <cell r="E198">
            <v>8.6999999999999993</v>
          </cell>
        </row>
        <row r="199">
          <cell r="E199" t="str">
            <v/>
          </cell>
        </row>
        <row r="200">
          <cell r="B200" t="str">
            <v>05.00.00.00</v>
          </cell>
          <cell r="C200" t="str">
            <v>ESCORAMENTO</v>
          </cell>
          <cell r="E200" t="str">
            <v/>
          </cell>
        </row>
        <row r="201">
          <cell r="B201" t="str">
            <v>05.01.00.00</v>
          </cell>
          <cell r="C201" t="str">
            <v>Escoramentos em Madeira</v>
          </cell>
          <cell r="E201" t="str">
            <v/>
          </cell>
        </row>
        <row r="202">
          <cell r="B202" t="str">
            <v>05.01.00.10</v>
          </cell>
          <cell r="C202" t="str">
            <v>Pontaleteamento de madeira</v>
          </cell>
          <cell r="D202" t="str">
            <v>m²</v>
          </cell>
          <cell r="E202">
            <v>7.93</v>
          </cell>
        </row>
        <row r="203">
          <cell r="B203" t="str">
            <v>05.01.00.20</v>
          </cell>
          <cell r="C203" t="str">
            <v>Escoramento descontínuo de madeira</v>
          </cell>
          <cell r="D203" t="str">
            <v>m²</v>
          </cell>
          <cell r="E203">
            <v>14.05</v>
          </cell>
        </row>
        <row r="204">
          <cell r="B204" t="str">
            <v>05.01.00.30</v>
          </cell>
          <cell r="C204" t="str">
            <v>Escoramento contínuo de madeira</v>
          </cell>
          <cell r="D204" t="str">
            <v>m²</v>
          </cell>
          <cell r="E204">
            <v>19.600000000000001</v>
          </cell>
        </row>
        <row r="205">
          <cell r="E205" t="str">
            <v/>
          </cell>
        </row>
        <row r="206">
          <cell r="B206" t="str">
            <v>05.02.00.00</v>
          </cell>
          <cell r="C206" t="str">
            <v>Escoramento Metálico</v>
          </cell>
          <cell r="E206" t="str">
            <v/>
          </cell>
        </row>
        <row r="207">
          <cell r="B207" t="str">
            <v>05.02.00.30</v>
          </cell>
          <cell r="C207" t="str">
            <v>Escoramento contínuo metálico estacas-prancha</v>
          </cell>
          <cell r="D207" t="str">
            <v>m²</v>
          </cell>
          <cell r="E207">
            <v>35.43</v>
          </cell>
        </row>
        <row r="208">
          <cell r="E208" t="str">
            <v/>
          </cell>
        </row>
        <row r="209">
          <cell r="B209" t="str">
            <v>06.00.00.00</v>
          </cell>
          <cell r="C209" t="str">
            <v>ESGOTAMENTO</v>
          </cell>
          <cell r="E209" t="str">
            <v/>
          </cell>
        </row>
        <row r="210">
          <cell r="B210" t="str">
            <v>06.01.00.00</v>
          </cell>
          <cell r="C210" t="str">
            <v>Esgotamento com Bombas</v>
          </cell>
          <cell r="E210" t="str">
            <v/>
          </cell>
        </row>
        <row r="211">
          <cell r="B211" t="str">
            <v>06.01.00.10</v>
          </cell>
          <cell r="C211" t="str">
            <v>Esgotamento com bomba auto-escorvante 3,5 HP, a gasolina</v>
          </cell>
          <cell r="D211" t="str">
            <v>h</v>
          </cell>
          <cell r="E211">
            <v>3.69</v>
          </cell>
        </row>
        <row r="212">
          <cell r="B212" t="str">
            <v>06.01.00.20</v>
          </cell>
          <cell r="C212" t="str">
            <v>Esgotamento com bomba auto-escorvante 7,0 HP, gasolina</v>
          </cell>
          <cell r="D212" t="str">
            <v>h</v>
          </cell>
          <cell r="E212">
            <v>0</v>
          </cell>
        </row>
        <row r="213">
          <cell r="B213" t="str">
            <v>***</v>
          </cell>
          <cell r="C213" t="str">
            <v>Esgotamento com bomba auto-escorvante 8,0 HP, gasolina</v>
          </cell>
          <cell r="D213" t="str">
            <v>h</v>
          </cell>
          <cell r="E213">
            <v>5.98</v>
          </cell>
        </row>
        <row r="214">
          <cell r="E214" t="str">
            <v/>
          </cell>
        </row>
        <row r="215">
          <cell r="B215" t="str">
            <v>06.02.00.00</v>
          </cell>
          <cell r="C215" t="str">
            <v>Rebaixamento de Lençol Freático</v>
          </cell>
          <cell r="E215" t="str">
            <v/>
          </cell>
        </row>
        <row r="216">
          <cell r="B216" t="str">
            <v>***</v>
          </cell>
          <cell r="C216" t="str">
            <v>Rebaixamento de lençol freático em areia, até 1,5 m de profund.</v>
          </cell>
          <cell r="D216" t="str">
            <v>m</v>
          </cell>
          <cell r="E216">
            <v>8.34</v>
          </cell>
        </row>
        <row r="217">
          <cell r="B217" t="str">
            <v>06.02.00.10</v>
          </cell>
          <cell r="C217" t="str">
            <v>Rebaixamento de lençol freático, valas em areia, até 1,5 m de profund.</v>
          </cell>
          <cell r="D217" t="str">
            <v>m</v>
          </cell>
          <cell r="E217">
            <v>0</v>
          </cell>
        </row>
        <row r="218">
          <cell r="E218" t="str">
            <v/>
          </cell>
        </row>
        <row r="219">
          <cell r="B219" t="str">
            <v>06.03.00.00</v>
          </cell>
          <cell r="C219" t="str">
            <v>Drenagem</v>
          </cell>
          <cell r="E219" t="str">
            <v/>
          </cell>
        </row>
        <row r="220">
          <cell r="B220" t="str">
            <v>06.03.00.40</v>
          </cell>
          <cell r="C220" t="str">
            <v>Manta geotextil tecida, densidade 156 g/m²</v>
          </cell>
          <cell r="D220" t="str">
            <v>m²</v>
          </cell>
          <cell r="E220">
            <v>4.13</v>
          </cell>
        </row>
        <row r="221">
          <cell r="E221" t="str">
            <v/>
          </cell>
        </row>
        <row r="222">
          <cell r="B222" t="str">
            <v>07.00.00.00</v>
          </cell>
          <cell r="C222" t="str">
            <v>OBRAS DE CONTENÇÃO</v>
          </cell>
          <cell r="E222" t="str">
            <v/>
          </cell>
        </row>
        <row r="223">
          <cell r="B223" t="str">
            <v>07.02.00.00</v>
          </cell>
          <cell r="C223" t="str">
            <v>Gabiões</v>
          </cell>
          <cell r="E223" t="str">
            <v/>
          </cell>
        </row>
        <row r="224">
          <cell r="B224" t="str">
            <v>07.02.00.10</v>
          </cell>
          <cell r="C224" t="str">
            <v>Enchimento com pedra-de-mão de gabiões tipo colchão</v>
          </cell>
          <cell r="D224" t="str">
            <v>m³</v>
          </cell>
          <cell r="E224">
            <v>62.76</v>
          </cell>
        </row>
        <row r="225">
          <cell r="B225" t="str">
            <v>07.02.00.20</v>
          </cell>
          <cell r="C225" t="str">
            <v>Enchimento com pedra-de-mão de gabiões tipo caixa</v>
          </cell>
          <cell r="D225" t="str">
            <v>m³</v>
          </cell>
          <cell r="E225">
            <v>64.81</v>
          </cell>
        </row>
        <row r="226">
          <cell r="E226" t="str">
            <v/>
          </cell>
        </row>
        <row r="227">
          <cell r="B227" t="str">
            <v>07.03.00.00</v>
          </cell>
          <cell r="C227" t="str">
            <v>Enrocamento</v>
          </cell>
          <cell r="E227" t="str">
            <v/>
          </cell>
        </row>
        <row r="228">
          <cell r="B228" t="str">
            <v>07.03.00.10</v>
          </cell>
          <cell r="C228" t="str">
            <v>Enrocamento com pedra-de-mão lançada</v>
          </cell>
          <cell r="D228" t="str">
            <v>m³</v>
          </cell>
          <cell r="E228">
            <v>50.9</v>
          </cell>
        </row>
        <row r="229">
          <cell r="B229" t="str">
            <v>07.03.00.20</v>
          </cell>
          <cell r="C229" t="str">
            <v>Enrocamento com pedra-de-mão arrumada</v>
          </cell>
          <cell r="D229" t="str">
            <v>m³</v>
          </cell>
          <cell r="E229">
            <v>60.71</v>
          </cell>
        </row>
        <row r="230">
          <cell r="E230" t="str">
            <v/>
          </cell>
        </row>
        <row r="231">
          <cell r="B231" t="str">
            <v>08.00.00.00</v>
          </cell>
          <cell r="C231" t="str">
            <v>FUNDAÇAO E ESTRUTURA</v>
          </cell>
          <cell r="E231" t="str">
            <v/>
          </cell>
        </row>
        <row r="232">
          <cell r="B232" t="str">
            <v>08.03.00.00</v>
          </cell>
          <cell r="C232" t="str">
            <v>Lastro</v>
          </cell>
          <cell r="E232" t="str">
            <v/>
          </cell>
        </row>
        <row r="233">
          <cell r="B233" t="str">
            <v>08.03.00.14</v>
          </cell>
          <cell r="C233" t="str">
            <v>Lastro de brita nº 2</v>
          </cell>
          <cell r="D233" t="str">
            <v>m³</v>
          </cell>
          <cell r="E233">
            <v>65.959999999999994</v>
          </cell>
        </row>
        <row r="234">
          <cell r="B234" t="str">
            <v>08.03.00.34</v>
          </cell>
          <cell r="C234" t="str">
            <v>Lastro de concreto consumo minimo de cimento 250 kg/m³</v>
          </cell>
          <cell r="D234" t="str">
            <v>m³</v>
          </cell>
          <cell r="E234">
            <v>244.2</v>
          </cell>
        </row>
        <row r="235">
          <cell r="B235" t="str">
            <v>***</v>
          </cell>
          <cell r="C235" t="str">
            <v>Lastro de concreto usinado bombeado 250 kg cim/m³</v>
          </cell>
          <cell r="D235" t="str">
            <v>m³</v>
          </cell>
          <cell r="E235">
            <v>248.93</v>
          </cell>
        </row>
        <row r="236">
          <cell r="E236" t="str">
            <v/>
          </cell>
        </row>
        <row r="237">
          <cell r="B237" t="str">
            <v>08.04.00.00</v>
          </cell>
          <cell r="C237" t="str">
            <v>Fôrmas e Cimbramentos</v>
          </cell>
          <cell r="E237" t="str">
            <v/>
          </cell>
        </row>
        <row r="238">
          <cell r="B238" t="str">
            <v>08.04.00.22</v>
          </cell>
          <cell r="C238" t="str">
            <v>Fôrmas planas para fundações, com escoramento</v>
          </cell>
          <cell r="D238" t="str">
            <v>m²</v>
          </cell>
          <cell r="E238">
            <v>30.8</v>
          </cell>
        </row>
        <row r="239">
          <cell r="B239" t="str">
            <v>08.04.00.24</v>
          </cell>
          <cell r="C239" t="str">
            <v>Fôrmas planas para lajes e paredes, com escoramento</v>
          </cell>
          <cell r="D239" t="str">
            <v>m²</v>
          </cell>
          <cell r="E239">
            <v>52</v>
          </cell>
        </row>
        <row r="240">
          <cell r="B240" t="str">
            <v>08.04.00.26</v>
          </cell>
          <cell r="C240" t="str">
            <v>Fôrmas planas para vigas e pilares, com escoramento</v>
          </cell>
          <cell r="D240" t="str">
            <v>m²</v>
          </cell>
          <cell r="E240">
            <v>59.88</v>
          </cell>
        </row>
        <row r="241">
          <cell r="B241" t="str">
            <v>08.04.00.28</v>
          </cell>
          <cell r="C241" t="str">
            <v>Fôrmas planas para reservatório Intze, com escoramento</v>
          </cell>
          <cell r="D241" t="str">
            <v>m²</v>
          </cell>
          <cell r="E241">
            <v>69.38</v>
          </cell>
        </row>
        <row r="242">
          <cell r="B242" t="str">
            <v>08.04.00.42</v>
          </cell>
          <cell r="C242" t="str">
            <v>Fôrmas curvas para fundações, com escoramento</v>
          </cell>
          <cell r="D242" t="str">
            <v>m²</v>
          </cell>
          <cell r="E242">
            <v>45.99</v>
          </cell>
        </row>
        <row r="243">
          <cell r="B243" t="str">
            <v>***</v>
          </cell>
          <cell r="C243" t="str">
            <v>Fôrmas curvas cilíndricas, estruturas correntes, com escoramento</v>
          </cell>
          <cell r="D243" t="str">
            <v>m²</v>
          </cell>
          <cell r="E243">
            <v>70.98</v>
          </cell>
        </row>
        <row r="244">
          <cell r="B244" t="str">
            <v>08.04.00.44</v>
          </cell>
          <cell r="C244" t="str">
            <v>Fôrmas curvas para reservatório apoiado, com escoramento</v>
          </cell>
          <cell r="D244" t="str">
            <v>m²</v>
          </cell>
          <cell r="E244">
            <v>84.11</v>
          </cell>
        </row>
        <row r="245">
          <cell r="B245" t="str">
            <v>08.04.00.48</v>
          </cell>
          <cell r="C245" t="str">
            <v>Fôrmas curvas para reservatório Intze, com escoramento</v>
          </cell>
          <cell r="D245" t="str">
            <v>m²</v>
          </cell>
          <cell r="E245">
            <v>98.41</v>
          </cell>
        </row>
        <row r="246">
          <cell r="E246" t="str">
            <v/>
          </cell>
        </row>
        <row r="247">
          <cell r="B247" t="str">
            <v>08.05.00.00</v>
          </cell>
          <cell r="C247" t="str">
            <v>Armaduras</v>
          </cell>
          <cell r="E247" t="str">
            <v/>
          </cell>
        </row>
        <row r="248">
          <cell r="B248" t="str">
            <v>08.05.00.20</v>
          </cell>
          <cell r="C248" t="str">
            <v>Armadura CA - 50</v>
          </cell>
          <cell r="D248" t="str">
            <v>kg</v>
          </cell>
          <cell r="E248">
            <v>6.58</v>
          </cell>
        </row>
        <row r="249">
          <cell r="B249" t="str">
            <v>08.05.00.30</v>
          </cell>
          <cell r="C249" t="str">
            <v>Armadura CA - 60</v>
          </cell>
          <cell r="D249" t="str">
            <v>kg</v>
          </cell>
          <cell r="E249">
            <v>7.34</v>
          </cell>
        </row>
        <row r="250">
          <cell r="E250" t="str">
            <v/>
          </cell>
        </row>
        <row r="251">
          <cell r="B251" t="str">
            <v>08.06.00.00</v>
          </cell>
          <cell r="C251" t="str">
            <v>Concreto</v>
          </cell>
          <cell r="E251" t="str">
            <v/>
          </cell>
        </row>
        <row r="252">
          <cell r="B252" t="str">
            <v>08.06.00.14</v>
          </cell>
          <cell r="C252" t="str">
            <v>Concreto Fck = 15 MPa, mín. 340 kg cim/m³, estruturas correntes</v>
          </cell>
          <cell r="D252" t="str">
            <v>m³</v>
          </cell>
          <cell r="E252">
            <v>283.76</v>
          </cell>
        </row>
        <row r="253">
          <cell r="B253" t="str">
            <v>08.06.00.16</v>
          </cell>
          <cell r="C253" t="str">
            <v>Concreto Fck = 18 MPa, mín. 355 kg cim/m³, estruturas correntes</v>
          </cell>
          <cell r="D253" t="str">
            <v>m³</v>
          </cell>
          <cell r="E253">
            <v>288.63</v>
          </cell>
        </row>
        <row r="254">
          <cell r="B254" t="str">
            <v>08.06.00.22</v>
          </cell>
          <cell r="C254" t="str">
            <v>Concreto Fck = 20 MPa, mín. 370 kg cim/m³, fins hidráulicos</v>
          </cell>
          <cell r="D254" t="str">
            <v>m³</v>
          </cell>
          <cell r="E254">
            <v>293.64999999999998</v>
          </cell>
        </row>
        <row r="255">
          <cell r="B255" t="str">
            <v>08.06.00.24</v>
          </cell>
          <cell r="C255" t="str">
            <v>Concreto Fck = 20 MPa, mín. 370 kg cim/m³, fins hidráulicos, res. Intze</v>
          </cell>
          <cell r="D255" t="str">
            <v>m³</v>
          </cell>
          <cell r="E255">
            <v>318.69</v>
          </cell>
        </row>
        <row r="256">
          <cell r="B256" t="str">
            <v>08.06.00.26</v>
          </cell>
          <cell r="C256" t="str">
            <v>Concreto Fck = 22 MPa, mín. 380 kg cim/m³, fins hidráulicos</v>
          </cell>
          <cell r="D256" t="str">
            <v>m³</v>
          </cell>
          <cell r="E256">
            <v>298.66000000000003</v>
          </cell>
        </row>
        <row r="257">
          <cell r="B257" t="str">
            <v>08.06.00.28</v>
          </cell>
          <cell r="C257" t="str">
            <v>Concreto Fck = 22 MPa, mín. 380 kg cim/m³, fins hidráulicos, res. Intze</v>
          </cell>
          <cell r="D257" t="str">
            <v>m³</v>
          </cell>
          <cell r="E257">
            <v>323.7</v>
          </cell>
        </row>
        <row r="258">
          <cell r="B258" t="str">
            <v>08.06.00.42</v>
          </cell>
          <cell r="C258" t="str">
            <v>Concreto ciclópico 30% pedra-de-mão, min. 150 kg cim/m³</v>
          </cell>
          <cell r="D258" t="str">
            <v>m³</v>
          </cell>
          <cell r="E258">
            <v>196.3</v>
          </cell>
        </row>
        <row r="259">
          <cell r="B259" t="str">
            <v>***</v>
          </cell>
          <cell r="C259" t="str">
            <v>Concreto usinado bombeado 15 MPa, 340 kg cim/m³</v>
          </cell>
          <cell r="D259" t="str">
            <v>m³</v>
          </cell>
          <cell r="E259">
            <v>267.52999999999997</v>
          </cell>
        </row>
        <row r="260">
          <cell r="B260" t="str">
            <v>***</v>
          </cell>
          <cell r="C260" t="str">
            <v>Concreto usinado bombeado 18 MPa, 355 kg cim/m³</v>
          </cell>
          <cell r="D260" t="str">
            <v>m³</v>
          </cell>
          <cell r="E260">
            <v>276.36</v>
          </cell>
        </row>
        <row r="261">
          <cell r="B261" t="str">
            <v>***</v>
          </cell>
          <cell r="C261" t="str">
            <v>Concreto usinado bombeado 20 MPa, 370 kg cim/m³</v>
          </cell>
          <cell r="D261" t="str">
            <v>m³</v>
          </cell>
          <cell r="E261">
            <v>288.99</v>
          </cell>
        </row>
        <row r="262">
          <cell r="B262" t="str">
            <v>***</v>
          </cell>
          <cell r="C262" t="str">
            <v>Concreto usinado bombeado 20 MPa, 370 kg cim/m³, res.Intze</v>
          </cell>
          <cell r="D262" t="str">
            <v>m³</v>
          </cell>
          <cell r="E262">
            <v>295.86</v>
          </cell>
        </row>
        <row r="263">
          <cell r="B263" t="str">
            <v>***</v>
          </cell>
          <cell r="C263" t="str">
            <v>Concreto usinado bombeado 22 MPa, 380 kg cim/m³</v>
          </cell>
          <cell r="D263" t="str">
            <v>m³</v>
          </cell>
          <cell r="E263">
            <v>305.39999999999998</v>
          </cell>
        </row>
        <row r="264">
          <cell r="B264" t="str">
            <v>***</v>
          </cell>
          <cell r="C264" t="str">
            <v>Concreto usinado bombeado 22 MPa, 380 kg cim/m³, res.Intze</v>
          </cell>
          <cell r="D264" t="str">
            <v>m³</v>
          </cell>
          <cell r="E264">
            <v>312.27999999999997</v>
          </cell>
        </row>
        <row r="265">
          <cell r="B265" t="str">
            <v>***</v>
          </cell>
          <cell r="C265" t="str">
            <v>Concreto usinado bombeado 25 MPa, 390 kg cim/m³</v>
          </cell>
          <cell r="D265" t="str">
            <v>m³</v>
          </cell>
          <cell r="E265">
            <v>320.55</v>
          </cell>
        </row>
        <row r="266">
          <cell r="B266" t="str">
            <v>***</v>
          </cell>
          <cell r="C266" t="str">
            <v>Concreto usinado bombeado 25 MPa, 390 kg cim/m³, res.Intze</v>
          </cell>
          <cell r="D266" t="str">
            <v>m³</v>
          </cell>
          <cell r="E266">
            <v>327.43</v>
          </cell>
        </row>
        <row r="267">
          <cell r="B267" t="str">
            <v>***</v>
          </cell>
          <cell r="C267" t="str">
            <v>Concreto usinado bombeado 30 MPa, 400 kg cim/m³</v>
          </cell>
          <cell r="D267" t="str">
            <v>m³</v>
          </cell>
          <cell r="E267">
            <v>339.49</v>
          </cell>
        </row>
        <row r="268">
          <cell r="B268" t="str">
            <v>***</v>
          </cell>
          <cell r="C268" t="str">
            <v>Concreto usinado bombeado 30 MPa, 400 kg cim/m³, res.Intze</v>
          </cell>
          <cell r="D268" t="str">
            <v>m³</v>
          </cell>
          <cell r="E268">
            <v>375.39</v>
          </cell>
        </row>
        <row r="269">
          <cell r="E269" t="str">
            <v/>
          </cell>
        </row>
        <row r="270">
          <cell r="B270" t="str">
            <v>08.07.00.00</v>
          </cell>
          <cell r="C270" t="str">
            <v>Serviços Complementares às Obras de Concreto</v>
          </cell>
          <cell r="E270" t="str">
            <v/>
          </cell>
        </row>
        <row r="271">
          <cell r="B271" t="str">
            <v>08.07.01.10</v>
          </cell>
          <cell r="C271" t="str">
            <v>Junta de dilatação e de vedação, fins hidráulicos</v>
          </cell>
          <cell r="D271" t="str">
            <v>m</v>
          </cell>
          <cell r="E271">
            <v>87.85</v>
          </cell>
        </row>
        <row r="272">
          <cell r="B272" t="str">
            <v>08.07.02.22</v>
          </cell>
          <cell r="C272" t="str">
            <v>Apoio de neoprene 60 × 50 × 10 mm</v>
          </cell>
          <cell r="D272" t="str">
            <v>un</v>
          </cell>
          <cell r="E272">
            <v>6.41</v>
          </cell>
        </row>
        <row r="273">
          <cell r="B273" t="str">
            <v>08.07.02.24</v>
          </cell>
          <cell r="C273" t="str">
            <v>Apoio de neoprene 70 × 50 × 10 mm</v>
          </cell>
          <cell r="D273" t="str">
            <v>un</v>
          </cell>
          <cell r="E273">
            <v>6.79</v>
          </cell>
        </row>
        <row r="274">
          <cell r="B274" t="str">
            <v>08.07.02.26</v>
          </cell>
          <cell r="C274" t="str">
            <v>Apoio de neoprene 80 × 50 × 10 mm</v>
          </cell>
          <cell r="D274" t="str">
            <v>un</v>
          </cell>
          <cell r="E274">
            <v>7.16</v>
          </cell>
        </row>
        <row r="275">
          <cell r="B275" t="str">
            <v>08.07.02.28</v>
          </cell>
          <cell r="C275" t="str">
            <v>Apoio de neoprene 100 × 50 × 10 mm</v>
          </cell>
          <cell r="D275" t="str">
            <v>un</v>
          </cell>
          <cell r="E275">
            <v>7.66</v>
          </cell>
        </row>
        <row r="276">
          <cell r="E276" t="str">
            <v/>
          </cell>
        </row>
        <row r="277">
          <cell r="B277" t="str">
            <v>08.10.00.00</v>
          </cell>
          <cell r="C277" t="str">
            <v>Caixas e Poços</v>
          </cell>
          <cell r="E277" t="str">
            <v/>
          </cell>
        </row>
        <row r="278">
          <cell r="B278" t="str">
            <v>08.10.01.04</v>
          </cell>
          <cell r="C278" t="str">
            <v>Caixa de proteção para registro DN 050 a DN 250, profund. até 2,00 m</v>
          </cell>
          <cell r="D278" t="str">
            <v>un</v>
          </cell>
          <cell r="E278">
            <v>1293.8599999999999</v>
          </cell>
        </row>
        <row r="279">
          <cell r="B279" t="str">
            <v>08.10.01.06</v>
          </cell>
          <cell r="C279" t="str">
            <v>Caixa de proteção para registro DN 300 a DN 600, profund. até 2,00 m</v>
          </cell>
          <cell r="D279" t="str">
            <v>un</v>
          </cell>
          <cell r="E279">
            <v>1995.06</v>
          </cell>
        </row>
        <row r="280">
          <cell r="B280" t="str">
            <v>08.10.02.10</v>
          </cell>
          <cell r="C280" t="str">
            <v>Montagem de caixa de calçada para ramal predial esgoto</v>
          </cell>
          <cell r="D280" t="str">
            <v>un</v>
          </cell>
          <cell r="E280">
            <v>12.06</v>
          </cell>
        </row>
        <row r="281">
          <cell r="B281" t="str">
            <v>08.10.03.10</v>
          </cell>
          <cell r="C281" t="str">
            <v>Montagem de inspeção tubular até DN 150</v>
          </cell>
          <cell r="D281" t="str">
            <v>un</v>
          </cell>
          <cell r="E281">
            <v>26.64</v>
          </cell>
        </row>
        <row r="282">
          <cell r="B282" t="str">
            <v>08.10.04.10</v>
          </cell>
          <cell r="C282" t="str">
            <v>Montagem de tampão de ferro para PV</v>
          </cell>
          <cell r="D282" t="str">
            <v>un</v>
          </cell>
          <cell r="E282">
            <v>32.51</v>
          </cell>
        </row>
        <row r="283">
          <cell r="B283" t="str">
            <v>08.10.04.20</v>
          </cell>
          <cell r="C283" t="str">
            <v>Montagem de pré-moldados de concreto para PV</v>
          </cell>
          <cell r="D283" t="str">
            <v>m</v>
          </cell>
          <cell r="E283">
            <v>35.21</v>
          </cell>
        </row>
        <row r="284">
          <cell r="E284" t="str">
            <v/>
          </cell>
        </row>
        <row r="285">
          <cell r="B285" t="str">
            <v>09.00.00.00</v>
          </cell>
          <cell r="C285" t="str">
            <v>ASSENTAMENTO</v>
          </cell>
          <cell r="E285" t="str">
            <v/>
          </cell>
        </row>
        <row r="286">
          <cell r="B286" t="str">
            <v>09.01.00.00</v>
          </cell>
          <cell r="C286" t="str">
            <v>Assentamento de Tubulação</v>
          </cell>
          <cell r="E286" t="str">
            <v/>
          </cell>
        </row>
        <row r="287">
          <cell r="B287" t="str">
            <v>09.01.02.03</v>
          </cell>
          <cell r="C287" t="str">
            <v>Assentamento de tubos de ferro fundido junta elástica DN 100</v>
          </cell>
          <cell r="D287" t="str">
            <v>m</v>
          </cell>
          <cell r="E287">
            <v>1.19</v>
          </cell>
        </row>
        <row r="288">
          <cell r="B288" t="str">
            <v>09.01.02.04</v>
          </cell>
          <cell r="C288" t="str">
            <v>Assentamento de tubos de ferro fundido junta elástica DN 150</v>
          </cell>
          <cell r="D288" t="str">
            <v>m</v>
          </cell>
          <cell r="E288">
            <v>1.5</v>
          </cell>
        </row>
        <row r="289">
          <cell r="B289" t="str">
            <v>09.01.02.05</v>
          </cell>
          <cell r="C289" t="str">
            <v>Assentamento de tubos de ferro fundido junta elástica DN 200</v>
          </cell>
          <cell r="D289" t="str">
            <v>m</v>
          </cell>
          <cell r="E289">
            <v>2.71</v>
          </cell>
        </row>
        <row r="290">
          <cell r="B290" t="str">
            <v>09.01.02.06</v>
          </cell>
          <cell r="C290" t="str">
            <v>Assentamento de tubos de ferro fundido junta elástica DN 250</v>
          </cell>
          <cell r="D290" t="str">
            <v>m</v>
          </cell>
          <cell r="E290">
            <v>4.2</v>
          </cell>
        </row>
        <row r="291">
          <cell r="B291" t="str">
            <v>09.01.02.07</v>
          </cell>
          <cell r="C291" t="str">
            <v>Assentamento de tubos de ferro fundido junta elástica DN 300</v>
          </cell>
          <cell r="D291" t="str">
            <v>m</v>
          </cell>
          <cell r="E291">
            <v>5.69</v>
          </cell>
        </row>
        <row r="292">
          <cell r="B292" t="str">
            <v>09.01.02.08</v>
          </cell>
          <cell r="C292" t="str">
            <v>Assentamento de tubos de ferro fundido junta elástica DN 350</v>
          </cell>
          <cell r="D292" t="str">
            <v>m</v>
          </cell>
          <cell r="E292">
            <v>7.54</v>
          </cell>
        </row>
        <row r="293">
          <cell r="B293" t="str">
            <v>09.01.02.09</v>
          </cell>
          <cell r="C293" t="str">
            <v>Assentamento de tubos de ferro fundido junta elástica DN 400</v>
          </cell>
          <cell r="D293" t="str">
            <v>m</v>
          </cell>
          <cell r="E293">
            <v>9.84</v>
          </cell>
        </row>
        <row r="294">
          <cell r="B294" t="str">
            <v>09.01.02.10</v>
          </cell>
          <cell r="C294" t="str">
            <v>Assentamento de tubos de ferro fundido junta elástica DN 450</v>
          </cell>
          <cell r="D294" t="str">
            <v>m</v>
          </cell>
          <cell r="E294">
            <v>12.8</v>
          </cell>
        </row>
        <row r="295">
          <cell r="B295" t="str">
            <v>09.01.02.11</v>
          </cell>
          <cell r="C295" t="str">
            <v>Assentamento de tubos de ferro fundido junta elástica DN 500</v>
          </cell>
          <cell r="D295" t="str">
            <v>m</v>
          </cell>
          <cell r="E295">
            <v>16.71</v>
          </cell>
        </row>
        <row r="296">
          <cell r="B296" t="str">
            <v>09.01.02.12</v>
          </cell>
          <cell r="C296" t="str">
            <v>Assentamento de tubos de ferro fundido junta elástica DN 600</v>
          </cell>
          <cell r="D296" t="str">
            <v>m</v>
          </cell>
          <cell r="E296">
            <v>18.510000000000002</v>
          </cell>
        </row>
        <row r="297">
          <cell r="B297" t="str">
            <v>09.01.02.13</v>
          </cell>
          <cell r="C297" t="str">
            <v>Assentamento de tubos de ferro fundido junta elástica DN 700</v>
          </cell>
          <cell r="D297" t="str">
            <v>m</v>
          </cell>
          <cell r="E297">
            <v>21</v>
          </cell>
        </row>
        <row r="298">
          <cell r="B298" t="str">
            <v>09.01.02.14</v>
          </cell>
          <cell r="C298" t="str">
            <v>Assentamento de tubos de ferro fundido junta elástica DN 800</v>
          </cell>
          <cell r="D298" t="str">
            <v>m</v>
          </cell>
          <cell r="E298">
            <v>28.51</v>
          </cell>
        </row>
        <row r="299">
          <cell r="B299" t="str">
            <v>09.01.02.15</v>
          </cell>
          <cell r="C299" t="str">
            <v>Assentamento de tubos de ferro fundido junta elástica DN 900</v>
          </cell>
          <cell r="D299" t="str">
            <v>m</v>
          </cell>
          <cell r="E299">
            <v>30.89</v>
          </cell>
        </row>
        <row r="300">
          <cell r="B300" t="str">
            <v>09.01.02.16</v>
          </cell>
          <cell r="C300" t="str">
            <v>Assentamento de tubos de ferro fundido junta elástica DN 1000</v>
          </cell>
          <cell r="D300" t="str">
            <v>m</v>
          </cell>
          <cell r="E300">
            <v>33.18</v>
          </cell>
        </row>
        <row r="301">
          <cell r="B301" t="str">
            <v>09.01.05.01</v>
          </cell>
          <cell r="C301" t="str">
            <v>Assentamento de tubos de PVC junta elástica DN 50</v>
          </cell>
          <cell r="D301" t="str">
            <v>m</v>
          </cell>
          <cell r="E301">
            <v>0.78</v>
          </cell>
        </row>
        <row r="302">
          <cell r="B302" t="str">
            <v>09.01.05.02</v>
          </cell>
          <cell r="C302" t="str">
            <v>Assentamento de tubos de PVC junta elástica DN 75</v>
          </cell>
          <cell r="D302" t="str">
            <v>m</v>
          </cell>
          <cell r="E302">
            <v>0.89</v>
          </cell>
        </row>
        <row r="303">
          <cell r="B303" t="str">
            <v>09.01.05.03</v>
          </cell>
          <cell r="C303" t="str">
            <v>Assentamento de tubos de PVC junta elástica DN 100</v>
          </cell>
          <cell r="D303" t="str">
            <v>m</v>
          </cell>
          <cell r="E303">
            <v>1.01</v>
          </cell>
        </row>
        <row r="304">
          <cell r="B304" t="str">
            <v>09.01.05.04</v>
          </cell>
          <cell r="C304" t="str">
            <v>Assentamento de tubos de PVC junta elástica DN 150</v>
          </cell>
          <cell r="D304" t="str">
            <v>m</v>
          </cell>
          <cell r="E304">
            <v>1.18</v>
          </cell>
        </row>
        <row r="305">
          <cell r="B305" t="str">
            <v>09.01.05.05</v>
          </cell>
          <cell r="C305" t="str">
            <v>Assentamento de tubos de PVC junta elástica DN 200</v>
          </cell>
          <cell r="D305" t="str">
            <v>m</v>
          </cell>
          <cell r="E305">
            <v>1.38</v>
          </cell>
        </row>
        <row r="306">
          <cell r="B306" t="str">
            <v>09.01.05.06</v>
          </cell>
          <cell r="C306" t="str">
            <v>Assentamento de tubos de PVC junta elástica DN 250</v>
          </cell>
          <cell r="D306" t="str">
            <v>m</v>
          </cell>
          <cell r="E306">
            <v>1.63</v>
          </cell>
        </row>
        <row r="307">
          <cell r="B307" t="str">
            <v>09.01.05.07</v>
          </cell>
          <cell r="C307" t="str">
            <v>Assentamento de tubos de PVC junta elástica DN 300</v>
          </cell>
          <cell r="D307" t="str">
            <v>m</v>
          </cell>
          <cell r="E307">
            <v>1.96</v>
          </cell>
        </row>
        <row r="308">
          <cell r="B308" t="str">
            <v>***</v>
          </cell>
          <cell r="C308" t="str">
            <v>Assentamento de tubos de PVC junta elástica DN 350</v>
          </cell>
          <cell r="D308" t="str">
            <v>m</v>
          </cell>
          <cell r="E308">
            <v>2.36</v>
          </cell>
        </row>
        <row r="309">
          <cell r="B309" t="str">
            <v>***</v>
          </cell>
          <cell r="C309" t="str">
            <v>Assentamento de tubos de PVC junta elástica DN 400</v>
          </cell>
          <cell r="D309" t="str">
            <v>m</v>
          </cell>
          <cell r="E309">
            <v>2.79</v>
          </cell>
        </row>
        <row r="310">
          <cell r="B310" t="str">
            <v>09.01.07.03</v>
          </cell>
          <cell r="C310" t="str">
            <v>Assentamento tubos cerâmicos junta asfáltica DN 100</v>
          </cell>
          <cell r="D310" t="str">
            <v>m</v>
          </cell>
          <cell r="E310">
            <v>3.14</v>
          </cell>
        </row>
        <row r="311">
          <cell r="B311" t="str">
            <v>09.01.07.04</v>
          </cell>
          <cell r="C311" t="str">
            <v>Assentamento tubos cerâmicos junta asfáltica DN 150</v>
          </cell>
          <cell r="D311" t="str">
            <v>m</v>
          </cell>
          <cell r="E311">
            <v>4.08</v>
          </cell>
        </row>
        <row r="312">
          <cell r="B312" t="str">
            <v>09.01.07.05</v>
          </cell>
          <cell r="C312" t="str">
            <v>Assentamento tubos cerâmicos junta asfáltica DN 200</v>
          </cell>
          <cell r="D312" t="str">
            <v>m</v>
          </cell>
          <cell r="E312">
            <v>5.5</v>
          </cell>
        </row>
        <row r="313">
          <cell r="B313" t="str">
            <v>09.01.07.06</v>
          </cell>
          <cell r="C313" t="str">
            <v>Assentamento tubos cerâmicos junta asfáltica DN 250</v>
          </cell>
          <cell r="D313" t="str">
            <v>m</v>
          </cell>
          <cell r="E313">
            <v>8.08</v>
          </cell>
        </row>
        <row r="314">
          <cell r="B314" t="str">
            <v>09.01.07.07</v>
          </cell>
          <cell r="C314" t="str">
            <v>Assentamento tubos cerâmicos junta asfáltica DN 300</v>
          </cell>
          <cell r="D314" t="str">
            <v>m</v>
          </cell>
          <cell r="E314">
            <v>10.73</v>
          </cell>
        </row>
        <row r="315">
          <cell r="B315" t="str">
            <v>09.01.07.08</v>
          </cell>
          <cell r="C315" t="str">
            <v>Assentamento tubos cerâmicos junta asfáltica DN 350</v>
          </cell>
          <cell r="D315" t="str">
            <v>m</v>
          </cell>
          <cell r="E315">
            <v>14.08</v>
          </cell>
        </row>
        <row r="316">
          <cell r="B316" t="str">
            <v>09.01.08.03</v>
          </cell>
          <cell r="C316" t="str">
            <v>Assentamento de tubos cerâmicos junta elástica DN 100</v>
          </cell>
          <cell r="D316" t="str">
            <v>m</v>
          </cell>
          <cell r="E316">
            <v>1.73</v>
          </cell>
        </row>
        <row r="317">
          <cell r="B317" t="str">
            <v>09.01.08.04</v>
          </cell>
          <cell r="C317" t="str">
            <v>Assentamento de tubos cerâmicos junta elástica DN 150</v>
          </cell>
          <cell r="D317" t="str">
            <v>m</v>
          </cell>
          <cell r="E317">
            <v>2.04</v>
          </cell>
        </row>
        <row r="318">
          <cell r="B318" t="str">
            <v>09.01.08.05</v>
          </cell>
          <cell r="C318" t="str">
            <v>Assentamento de tubos cerâmicos junta elástica DN 200</v>
          </cell>
          <cell r="D318" t="str">
            <v>m</v>
          </cell>
          <cell r="E318">
            <v>2.6</v>
          </cell>
        </row>
        <row r="319">
          <cell r="B319" t="str">
            <v>09.01.08.06</v>
          </cell>
          <cell r="C319" t="str">
            <v>Assentamento de tubos cerâmicos junta elástica DN 250</v>
          </cell>
          <cell r="D319" t="str">
            <v>m</v>
          </cell>
          <cell r="E319">
            <v>3.66</v>
          </cell>
        </row>
        <row r="320">
          <cell r="B320" t="str">
            <v>09.01.08.07</v>
          </cell>
          <cell r="C320" t="str">
            <v>Assentamento de tubos cerâmicos junta elástica DN 300</v>
          </cell>
          <cell r="D320" t="str">
            <v>m</v>
          </cell>
          <cell r="E320">
            <v>5.09</v>
          </cell>
        </row>
        <row r="321">
          <cell r="B321" t="str">
            <v>09.01.08.08</v>
          </cell>
          <cell r="C321" t="str">
            <v>Assentamento de tubos cerâmicos junta elástica DN 350</v>
          </cell>
          <cell r="D321" t="str">
            <v>m</v>
          </cell>
          <cell r="E321">
            <v>6.34</v>
          </cell>
        </row>
        <row r="322">
          <cell r="B322" t="str">
            <v>09.01.10.07</v>
          </cell>
          <cell r="C322" t="str">
            <v>Assentamento de tubos de concreto junta elástica DN 300</v>
          </cell>
          <cell r="D322" t="str">
            <v>m</v>
          </cell>
          <cell r="E322">
            <v>9.7799999999999994</v>
          </cell>
        </row>
        <row r="323">
          <cell r="B323" t="str">
            <v>09.01.10.09</v>
          </cell>
          <cell r="C323" t="str">
            <v>Assentamento de tubos de concreto junta elástica DN 400</v>
          </cell>
          <cell r="D323" t="str">
            <v>m</v>
          </cell>
          <cell r="E323">
            <v>15.78</v>
          </cell>
        </row>
        <row r="324">
          <cell r="B324" t="str">
            <v>09.01.10.11</v>
          </cell>
          <cell r="C324" t="str">
            <v>Assentamento de tubos de concreto junta elástica DN 500</v>
          </cell>
          <cell r="D324" t="str">
            <v>m</v>
          </cell>
          <cell r="E324">
            <v>24.11</v>
          </cell>
        </row>
        <row r="325">
          <cell r="B325" t="str">
            <v>09.01.10.12</v>
          </cell>
          <cell r="C325" t="str">
            <v>Assentamento de tubos de concreto junta elástica DN 600</v>
          </cell>
          <cell r="D325" t="str">
            <v>m</v>
          </cell>
          <cell r="E325">
            <v>26.69</v>
          </cell>
        </row>
        <row r="326">
          <cell r="B326" t="str">
            <v>09.01.10.13</v>
          </cell>
          <cell r="C326" t="str">
            <v>Assentamento de tubos de concreto junta elástica DN 700</v>
          </cell>
          <cell r="D326" t="str">
            <v>m</v>
          </cell>
          <cell r="E326">
            <v>29.38</v>
          </cell>
        </row>
        <row r="327">
          <cell r="B327" t="str">
            <v>09.01.10.14</v>
          </cell>
          <cell r="C327" t="str">
            <v>Assentamento de tubos de concreto junta elástica DN 800</v>
          </cell>
          <cell r="D327" t="str">
            <v>m</v>
          </cell>
          <cell r="E327">
            <v>39.85</v>
          </cell>
        </row>
        <row r="328">
          <cell r="B328" t="str">
            <v>09.01.10.15</v>
          </cell>
          <cell r="C328" t="str">
            <v>Assentamento de tubos de concreto junta elástica DN 900</v>
          </cell>
          <cell r="D328" t="str">
            <v>m</v>
          </cell>
          <cell r="E328">
            <v>57.46</v>
          </cell>
        </row>
        <row r="329">
          <cell r="B329" t="str">
            <v>09.01.10.16</v>
          </cell>
          <cell r="C329" t="str">
            <v>Assentamento de tubos de concreto junta elástica DN 1000</v>
          </cell>
          <cell r="D329" t="str">
            <v>m</v>
          </cell>
          <cell r="E329">
            <v>61.84</v>
          </cell>
        </row>
        <row r="330">
          <cell r="E330" t="str">
            <v/>
          </cell>
        </row>
        <row r="331">
          <cell r="B331" t="str">
            <v>09.03.00.00</v>
          </cell>
          <cell r="C331" t="str">
            <v>Carga, Transporte e Descarga de Tubos e Peças</v>
          </cell>
          <cell r="E331" t="str">
            <v/>
          </cell>
        </row>
        <row r="332">
          <cell r="B332" t="str">
            <v>09.03.02.03</v>
          </cell>
          <cell r="C332" t="str">
            <v>Carga e descarga de tubos de ferro fundido DN 100</v>
          </cell>
          <cell r="D332" t="str">
            <v>m</v>
          </cell>
          <cell r="E332">
            <v>0.81</v>
          </cell>
        </row>
        <row r="333">
          <cell r="B333" t="str">
            <v>09.03.02.04</v>
          </cell>
          <cell r="C333" t="str">
            <v>Carga e descarga de tubos de ferro fundido DN 150</v>
          </cell>
          <cell r="D333" t="str">
            <v>m</v>
          </cell>
          <cell r="E333">
            <v>1.01</v>
          </cell>
        </row>
        <row r="334">
          <cell r="B334" t="str">
            <v>09.03.02.05</v>
          </cell>
          <cell r="C334" t="str">
            <v>Carga e descarga de tubos de ferro fundido DN 200</v>
          </cell>
          <cell r="D334" t="str">
            <v>m</v>
          </cell>
          <cell r="E334">
            <v>1.1299999999999999</v>
          </cell>
        </row>
        <row r="335">
          <cell r="B335" t="str">
            <v>09.03.02.06</v>
          </cell>
          <cell r="C335" t="str">
            <v>Carga e descarga de tubos de ferro fundido DN 250</v>
          </cell>
          <cell r="D335" t="str">
            <v>m</v>
          </cell>
          <cell r="E335">
            <v>1.33</v>
          </cell>
        </row>
        <row r="336">
          <cell r="B336" t="str">
            <v>09.03.02.07</v>
          </cell>
          <cell r="C336" t="str">
            <v>Carga e descarga de tubos de ferro fundido DN 300</v>
          </cell>
          <cell r="D336" t="str">
            <v>m</v>
          </cell>
          <cell r="E336">
            <v>1.44</v>
          </cell>
        </row>
        <row r="337">
          <cell r="B337" t="str">
            <v>09.03.02.08</v>
          </cell>
          <cell r="C337" t="str">
            <v>Carga e descarga de tubos de ferro fundido DN 350</v>
          </cell>
          <cell r="D337" t="str">
            <v>m</v>
          </cell>
          <cell r="E337">
            <v>1.76</v>
          </cell>
        </row>
        <row r="338">
          <cell r="B338" t="str">
            <v>09.03.02.09</v>
          </cell>
          <cell r="C338" t="str">
            <v>Carga e descarga de tubos de ferro fundido DN 400</v>
          </cell>
          <cell r="D338" t="str">
            <v>m</v>
          </cell>
          <cell r="E338">
            <v>1.99</v>
          </cell>
        </row>
        <row r="339">
          <cell r="B339" t="str">
            <v>09.03.02.10</v>
          </cell>
          <cell r="C339" t="str">
            <v>Carga e descarga de tubos de ferro fundido DN 450</v>
          </cell>
          <cell r="D339" t="str">
            <v>m</v>
          </cell>
          <cell r="E339">
            <v>2.2999999999999998</v>
          </cell>
        </row>
        <row r="340">
          <cell r="B340" t="str">
            <v>09.03.02.11</v>
          </cell>
          <cell r="C340" t="str">
            <v>Carga e descarga de tubos de ferro fundido DN 500</v>
          </cell>
          <cell r="D340" t="str">
            <v>m</v>
          </cell>
          <cell r="E340">
            <v>2.61</v>
          </cell>
        </row>
        <row r="341">
          <cell r="B341" t="str">
            <v>09.03.02.12</v>
          </cell>
          <cell r="C341" t="str">
            <v>Carga e descarga de tubos de ferro fundido DN 600</v>
          </cell>
          <cell r="D341" t="str">
            <v>m</v>
          </cell>
          <cell r="E341">
            <v>3.25</v>
          </cell>
        </row>
        <row r="342">
          <cell r="B342" t="str">
            <v>09.03.02.13</v>
          </cell>
          <cell r="C342" t="str">
            <v>Carga e descarga de tubos de ferro fundido DN 700</v>
          </cell>
          <cell r="D342" t="str">
            <v>m</v>
          </cell>
          <cell r="E342">
            <v>3.49</v>
          </cell>
        </row>
        <row r="343">
          <cell r="B343" t="str">
            <v>09.03.02.14</v>
          </cell>
          <cell r="C343" t="str">
            <v>Carga e descarga de tubos de ferro fundido DN 800</v>
          </cell>
          <cell r="D343" t="str">
            <v>m</v>
          </cell>
          <cell r="E343">
            <v>4.04</v>
          </cell>
        </row>
        <row r="344">
          <cell r="B344" t="str">
            <v>09.03.02.15</v>
          </cell>
          <cell r="C344" t="str">
            <v>Carga e descarga de tubos de ferro fundido DN 900</v>
          </cell>
          <cell r="D344" t="str">
            <v>m</v>
          </cell>
          <cell r="E344">
            <v>4.58</v>
          </cell>
        </row>
        <row r="345">
          <cell r="B345" t="str">
            <v>09.03.02.16</v>
          </cell>
          <cell r="C345" t="str">
            <v>Carga e descarga de tubos de ferro fundido DN 1000</v>
          </cell>
          <cell r="D345" t="str">
            <v>m</v>
          </cell>
          <cell r="E345">
            <v>5.13</v>
          </cell>
        </row>
        <row r="346">
          <cell r="B346" t="str">
            <v>09.03.05.01</v>
          </cell>
          <cell r="C346" t="str">
            <v>Carga e descarga de tubos de PVC DN 50</v>
          </cell>
          <cell r="D346" t="str">
            <v>m</v>
          </cell>
          <cell r="E346">
            <v>0.21</v>
          </cell>
        </row>
        <row r="347">
          <cell r="B347" t="str">
            <v>09.03.05.02</v>
          </cell>
          <cell r="C347" t="str">
            <v>Carga e descarga de tubos de PVC DN 75</v>
          </cell>
          <cell r="D347" t="str">
            <v>m</v>
          </cell>
          <cell r="E347">
            <v>0.26</v>
          </cell>
        </row>
        <row r="348">
          <cell r="B348" t="str">
            <v>09.03.05.03</v>
          </cell>
          <cell r="C348" t="str">
            <v>Carga e descarga de tubos de PVC DN 100</v>
          </cell>
          <cell r="D348" t="str">
            <v>m</v>
          </cell>
          <cell r="E348">
            <v>0.31</v>
          </cell>
        </row>
        <row r="349">
          <cell r="B349" t="str">
            <v>09.03.05.04</v>
          </cell>
          <cell r="C349" t="str">
            <v>Carga e descarga de tubos de PVC DN 150</v>
          </cell>
          <cell r="D349" t="str">
            <v>m</v>
          </cell>
          <cell r="E349">
            <v>0.39</v>
          </cell>
        </row>
        <row r="350">
          <cell r="B350" t="str">
            <v>09.03.05.05</v>
          </cell>
          <cell r="C350" t="str">
            <v>Carga e descarga de tubos de PVC DN 200</v>
          </cell>
          <cell r="D350" t="str">
            <v>m</v>
          </cell>
          <cell r="E350">
            <v>0.45</v>
          </cell>
        </row>
        <row r="351">
          <cell r="B351" t="str">
            <v>09.03.05.06</v>
          </cell>
          <cell r="C351" t="str">
            <v>Carga e descarga de tubos de PVC DN 250</v>
          </cell>
          <cell r="D351" t="str">
            <v>m</v>
          </cell>
          <cell r="E351">
            <v>0.53</v>
          </cell>
        </row>
        <row r="352">
          <cell r="B352" t="str">
            <v>09.03.05.07</v>
          </cell>
          <cell r="C352" t="str">
            <v>Carga e descarga de tubos de PVC DN 300</v>
          </cell>
          <cell r="D352" t="str">
            <v>m</v>
          </cell>
          <cell r="E352">
            <v>0.6</v>
          </cell>
        </row>
        <row r="353">
          <cell r="B353" t="str">
            <v>***</v>
          </cell>
          <cell r="C353" t="str">
            <v>Carga e descarga de tubos de PVC DN 350</v>
          </cell>
          <cell r="D353" t="str">
            <v>m</v>
          </cell>
          <cell r="E353">
            <v>0.71</v>
          </cell>
        </row>
        <row r="354">
          <cell r="B354" t="str">
            <v>***</v>
          </cell>
          <cell r="C354" t="str">
            <v>Carga e descarga de tubos de PVC DN 400</v>
          </cell>
          <cell r="D354" t="str">
            <v>m</v>
          </cell>
          <cell r="E354">
            <v>0.85</v>
          </cell>
        </row>
        <row r="355">
          <cell r="B355" t="str">
            <v>09.03.08.03</v>
          </cell>
          <cell r="C355" t="str">
            <v>Carga e descarga de tubos cerâmicos DN 100</v>
          </cell>
          <cell r="D355" t="str">
            <v>m</v>
          </cell>
          <cell r="E355">
            <v>1.23</v>
          </cell>
        </row>
        <row r="356">
          <cell r="B356" t="str">
            <v>09.03.08.04</v>
          </cell>
          <cell r="C356" t="str">
            <v>Carga e descarga de tubos cerâmicos DN 150</v>
          </cell>
          <cell r="D356" t="str">
            <v>m</v>
          </cell>
          <cell r="E356">
            <v>1.49</v>
          </cell>
        </row>
        <row r="357">
          <cell r="B357" t="str">
            <v>09.03.08.05</v>
          </cell>
          <cell r="C357" t="str">
            <v>Carga e descarga de tubos cerâmicos DN 200</v>
          </cell>
          <cell r="D357" t="str">
            <v>m</v>
          </cell>
          <cell r="E357">
            <v>1.73</v>
          </cell>
        </row>
        <row r="358">
          <cell r="B358" t="str">
            <v>09.03.08.06</v>
          </cell>
          <cell r="C358" t="str">
            <v>Carga e descarga de tubos cerâmicos DN 250</v>
          </cell>
          <cell r="D358" t="str">
            <v>m</v>
          </cell>
          <cell r="E358">
            <v>2.0099999999999998</v>
          </cell>
        </row>
        <row r="359">
          <cell r="B359" t="str">
            <v>09.03.08.07</v>
          </cell>
          <cell r="C359" t="str">
            <v>Carga e descarga de tubos cerâmicos DN 300</v>
          </cell>
          <cell r="D359" t="str">
            <v>m</v>
          </cell>
          <cell r="E359">
            <v>2.31</v>
          </cell>
        </row>
        <row r="360">
          <cell r="B360" t="str">
            <v>09.03.08.08</v>
          </cell>
          <cell r="C360" t="str">
            <v>Carga e descarga de tubos cerâmicos DN 350</v>
          </cell>
          <cell r="D360" t="str">
            <v>m</v>
          </cell>
          <cell r="E360">
            <v>2.84</v>
          </cell>
        </row>
        <row r="361">
          <cell r="B361" t="str">
            <v>09.03.10.07</v>
          </cell>
          <cell r="C361" t="str">
            <v>Carga e descarga de tubos de concreto DN 300</v>
          </cell>
          <cell r="D361" t="str">
            <v>m</v>
          </cell>
          <cell r="E361">
            <v>3.35</v>
          </cell>
        </row>
        <row r="362">
          <cell r="B362" t="str">
            <v>09.03.10.09</v>
          </cell>
          <cell r="C362" t="str">
            <v>Carga e descarga de tubos de concreto DN 400</v>
          </cell>
          <cell r="D362" t="str">
            <v>m</v>
          </cell>
          <cell r="E362">
            <v>4.8</v>
          </cell>
        </row>
        <row r="363">
          <cell r="B363" t="str">
            <v>09.03.10.11</v>
          </cell>
          <cell r="C363" t="str">
            <v>Carga e descarga de tubos de concreto DN 500</v>
          </cell>
          <cell r="D363" t="str">
            <v>m</v>
          </cell>
          <cell r="E363">
            <v>6.18</v>
          </cell>
        </row>
        <row r="364">
          <cell r="B364" t="str">
            <v>09.03.10.12</v>
          </cell>
          <cell r="C364" t="str">
            <v>Carga e descarga de tubos de concreto DN 600</v>
          </cell>
          <cell r="D364" t="str">
            <v>m</v>
          </cell>
          <cell r="E364">
            <v>7.58</v>
          </cell>
        </row>
        <row r="365">
          <cell r="B365" t="str">
            <v>09.03.10.13</v>
          </cell>
          <cell r="C365" t="str">
            <v>Carga e descarga de tubos de concreto DN 700</v>
          </cell>
          <cell r="D365" t="str">
            <v>m</v>
          </cell>
          <cell r="E365">
            <v>9.73</v>
          </cell>
        </row>
        <row r="366">
          <cell r="B366" t="str">
            <v>09.03.10.14</v>
          </cell>
          <cell r="C366" t="str">
            <v>Carga e descarga de tubos de concreto DN 800</v>
          </cell>
          <cell r="D366" t="str">
            <v>m</v>
          </cell>
          <cell r="E366">
            <v>11.28</v>
          </cell>
        </row>
        <row r="367">
          <cell r="B367" t="str">
            <v>09.03.10.15</v>
          </cell>
          <cell r="C367" t="str">
            <v>Carga e descarga de tubos de concreto DN 900</v>
          </cell>
          <cell r="D367" t="str">
            <v>m</v>
          </cell>
          <cell r="E367">
            <v>12.74</v>
          </cell>
        </row>
        <row r="368">
          <cell r="B368" t="str">
            <v>09.03.10.16</v>
          </cell>
          <cell r="C368" t="str">
            <v>Carga e descarga de tubos de concreto DN 1000</v>
          </cell>
          <cell r="D368" t="str">
            <v>m</v>
          </cell>
          <cell r="E368">
            <v>14.24</v>
          </cell>
        </row>
        <row r="369">
          <cell r="B369" t="str">
            <v>09.03.22.03</v>
          </cell>
          <cell r="C369" t="str">
            <v>Transporte de tubos de ferro fundido DN 100 a 4 km</v>
          </cell>
          <cell r="D369" t="str">
            <v>m</v>
          </cell>
          <cell r="E369">
            <v>0.3</v>
          </cell>
        </row>
        <row r="370">
          <cell r="B370" t="str">
            <v>09.03.22.04</v>
          </cell>
          <cell r="C370" t="str">
            <v>Transporte de tubos de ferro fundido DN 150 a 4 km</v>
          </cell>
          <cell r="D370" t="str">
            <v>m</v>
          </cell>
          <cell r="E370">
            <v>0.4</v>
          </cell>
        </row>
        <row r="371">
          <cell r="B371" t="str">
            <v>09.03.22.05</v>
          </cell>
          <cell r="C371" t="str">
            <v>Transporte de tubos de ferro fundido DN 200 a 4 km</v>
          </cell>
          <cell r="D371" t="str">
            <v>m</v>
          </cell>
          <cell r="E371">
            <v>0.4</v>
          </cell>
        </row>
        <row r="372">
          <cell r="B372" t="str">
            <v>09.03.22.06</v>
          </cell>
          <cell r="C372" t="str">
            <v>Transporte de tubos de ferro fundido DN 250 a 4 km</v>
          </cell>
          <cell r="D372" t="str">
            <v>m</v>
          </cell>
          <cell r="E372">
            <v>0.5</v>
          </cell>
        </row>
        <row r="373">
          <cell r="B373" t="str">
            <v>09.03.22.07</v>
          </cell>
          <cell r="C373" t="str">
            <v>Transporte de tubos de ferro fundido DN 300 a 4 km</v>
          </cell>
          <cell r="D373" t="str">
            <v>m</v>
          </cell>
          <cell r="E373">
            <v>0.6</v>
          </cell>
        </row>
        <row r="374">
          <cell r="B374" t="str">
            <v>09.03.22.08</v>
          </cell>
          <cell r="C374" t="str">
            <v>Transporte de tubos de ferro fundido DN 350 a 4 km</v>
          </cell>
          <cell r="D374" t="str">
            <v>m</v>
          </cell>
          <cell r="E374">
            <v>0.61</v>
          </cell>
        </row>
        <row r="375">
          <cell r="B375" t="str">
            <v>09.03.22.09</v>
          </cell>
          <cell r="C375" t="str">
            <v>Transporte de tubos de ferro fundido DN 400 a 4 km</v>
          </cell>
          <cell r="D375" t="str">
            <v>m</v>
          </cell>
          <cell r="E375">
            <v>0.71</v>
          </cell>
        </row>
        <row r="376">
          <cell r="B376" t="str">
            <v>09.03.22.10</v>
          </cell>
          <cell r="C376" t="str">
            <v>Transporte de tubos de ferro fundido DN 450 a 4 km</v>
          </cell>
          <cell r="D376" t="str">
            <v>m</v>
          </cell>
          <cell r="E376">
            <v>0.83</v>
          </cell>
        </row>
        <row r="377">
          <cell r="B377" t="str">
            <v>09.03.22.11</v>
          </cell>
          <cell r="C377" t="str">
            <v>Transporte de tubos de ferro fundido DN 500 a 4 km</v>
          </cell>
          <cell r="D377" t="str">
            <v>m</v>
          </cell>
          <cell r="E377">
            <v>0.93</v>
          </cell>
        </row>
        <row r="378">
          <cell r="B378" t="str">
            <v>09.03.22.12</v>
          </cell>
          <cell r="C378" t="str">
            <v>Transporte de tubos de ferro fundido DN 600 a 4 km</v>
          </cell>
          <cell r="D378" t="str">
            <v>m</v>
          </cell>
          <cell r="E378">
            <v>0.94</v>
          </cell>
        </row>
        <row r="379">
          <cell r="B379" t="str">
            <v>09.03.22.13</v>
          </cell>
          <cell r="C379" t="str">
            <v>Transporte de tubos de ferro fundido DN 700 a 4 km</v>
          </cell>
          <cell r="D379" t="str">
            <v>m</v>
          </cell>
          <cell r="E379">
            <v>1.03</v>
          </cell>
        </row>
        <row r="380">
          <cell r="B380" t="str">
            <v>09.03.22.14</v>
          </cell>
          <cell r="C380" t="str">
            <v>Transporte de tubos de ferro fundido DN 800 a 4 km</v>
          </cell>
          <cell r="D380" t="str">
            <v>m</v>
          </cell>
          <cell r="E380">
            <v>1.25</v>
          </cell>
        </row>
        <row r="381">
          <cell r="B381" t="str">
            <v>09.03.22.15</v>
          </cell>
          <cell r="C381" t="str">
            <v>Transporte de tubos de ferro fundido DN 900 a 4 km</v>
          </cell>
          <cell r="D381" t="str">
            <v>m</v>
          </cell>
          <cell r="E381">
            <v>1.68</v>
          </cell>
        </row>
        <row r="382">
          <cell r="B382" t="str">
            <v>09.03.22.16</v>
          </cell>
          <cell r="C382" t="str">
            <v>Transporte de tubos de ferro fundido DN 1000 a 4 km</v>
          </cell>
          <cell r="D382" t="str">
            <v>m</v>
          </cell>
          <cell r="E382">
            <v>1.69</v>
          </cell>
        </row>
        <row r="383">
          <cell r="B383" t="str">
            <v>09.03.25.01</v>
          </cell>
          <cell r="C383" t="str">
            <v>Transporte de tubos de PVC DN 50 a 4 km</v>
          </cell>
          <cell r="D383" t="str">
            <v>m</v>
          </cell>
          <cell r="E383">
            <v>0.19</v>
          </cell>
        </row>
        <row r="384">
          <cell r="B384" t="str">
            <v>09.03.25.02</v>
          </cell>
          <cell r="C384" t="str">
            <v>Transporte de tubos de PVC DN 75 a 4 km</v>
          </cell>
          <cell r="D384" t="str">
            <v>m</v>
          </cell>
          <cell r="E384">
            <v>0.19</v>
          </cell>
        </row>
        <row r="385">
          <cell r="B385" t="str">
            <v>09.03.25.03</v>
          </cell>
          <cell r="C385" t="str">
            <v>Transporte de tubos de PVC DN 100 a 4 km</v>
          </cell>
          <cell r="D385" t="str">
            <v>m</v>
          </cell>
          <cell r="E385">
            <v>0.28000000000000003</v>
          </cell>
        </row>
        <row r="386">
          <cell r="B386" t="str">
            <v>09.03.25.04</v>
          </cell>
          <cell r="C386" t="str">
            <v>Transporte de tubos de PVC DN 150 a 4 km</v>
          </cell>
          <cell r="D386" t="str">
            <v>m</v>
          </cell>
          <cell r="E386">
            <v>0.28999999999999998</v>
          </cell>
        </row>
        <row r="387">
          <cell r="B387" t="str">
            <v>09.03.25.05</v>
          </cell>
          <cell r="C387" t="str">
            <v>Transporte de tubos de PVC DN 200 a 4 km</v>
          </cell>
          <cell r="D387" t="str">
            <v>m</v>
          </cell>
          <cell r="E387">
            <v>0.3</v>
          </cell>
        </row>
        <row r="388">
          <cell r="B388" t="str">
            <v>09.03.25.06</v>
          </cell>
          <cell r="C388" t="str">
            <v>Transporte de tubos de PVC DN 250 a 4 km</v>
          </cell>
          <cell r="D388" t="str">
            <v>m</v>
          </cell>
          <cell r="E388">
            <v>0.39</v>
          </cell>
        </row>
        <row r="389">
          <cell r="B389" t="str">
            <v>09.03.25.07</v>
          </cell>
          <cell r="C389" t="str">
            <v>Transporte de tubos de PVC DN 300 a 4 km</v>
          </cell>
          <cell r="D389" t="str">
            <v>m</v>
          </cell>
          <cell r="E389">
            <v>0.4</v>
          </cell>
        </row>
        <row r="390">
          <cell r="B390" t="str">
            <v>***</v>
          </cell>
          <cell r="C390" t="str">
            <v>Transporte de tubos de PVC DN 350 a 4 km</v>
          </cell>
          <cell r="D390" t="str">
            <v>m</v>
          </cell>
          <cell r="E390">
            <v>0.5</v>
          </cell>
        </row>
        <row r="391">
          <cell r="B391" t="str">
            <v>***</v>
          </cell>
          <cell r="C391" t="str">
            <v>Transporte de tubos de PVC DN 400 a 4 km</v>
          </cell>
          <cell r="D391" t="str">
            <v>m</v>
          </cell>
          <cell r="E391">
            <v>0.6</v>
          </cell>
        </row>
        <row r="392">
          <cell r="B392" t="str">
            <v>09.03.28.03</v>
          </cell>
          <cell r="C392" t="str">
            <v>Transporte de tubos cerâmicos DN 100 a 4 km</v>
          </cell>
          <cell r="D392" t="str">
            <v>m</v>
          </cell>
          <cell r="E392">
            <v>0.38</v>
          </cell>
        </row>
        <row r="393">
          <cell r="B393" t="str">
            <v>09.03.28.04</v>
          </cell>
          <cell r="C393" t="str">
            <v>Transporte de tubos cerâmicos DN 150 a 4 km</v>
          </cell>
          <cell r="D393" t="str">
            <v>m</v>
          </cell>
          <cell r="E393">
            <v>0.48</v>
          </cell>
        </row>
        <row r="394">
          <cell r="B394" t="str">
            <v>09.03.28.05</v>
          </cell>
          <cell r="C394" t="str">
            <v>Transporte de tubos cerâmicos DN 200 a 4 km</v>
          </cell>
          <cell r="D394" t="str">
            <v>m</v>
          </cell>
          <cell r="E394">
            <v>0.57999999999999996</v>
          </cell>
        </row>
        <row r="395">
          <cell r="B395" t="str">
            <v>09.03.28.06</v>
          </cell>
          <cell r="C395" t="str">
            <v>Transporte de tubos cerâmicos DN 250 a 4 km</v>
          </cell>
          <cell r="D395" t="str">
            <v>m</v>
          </cell>
          <cell r="E395">
            <v>0.78</v>
          </cell>
        </row>
        <row r="396">
          <cell r="B396" t="str">
            <v>09.03.28.07</v>
          </cell>
          <cell r="C396" t="str">
            <v>Transporte de tubos cerâmicos DN 300 a 4 km</v>
          </cell>
          <cell r="D396" t="str">
            <v>m</v>
          </cell>
          <cell r="E396">
            <v>1.08</v>
          </cell>
        </row>
        <row r="397">
          <cell r="B397" t="str">
            <v>09.03.28.08</v>
          </cell>
          <cell r="C397" t="str">
            <v>Transporte de tubos cerâmicos DN 350 a 4 km</v>
          </cell>
          <cell r="D397" t="str">
            <v>m</v>
          </cell>
          <cell r="E397">
            <v>1.29</v>
          </cell>
        </row>
        <row r="398">
          <cell r="B398" t="str">
            <v>09.03.30.07</v>
          </cell>
          <cell r="C398" t="str">
            <v>Transporte de tubos de concreto DN 300 a 4 km</v>
          </cell>
          <cell r="D398" t="str">
            <v>m</v>
          </cell>
          <cell r="E398">
            <v>0.99</v>
          </cell>
        </row>
        <row r="399">
          <cell r="B399" t="str">
            <v>09.03.30.09</v>
          </cell>
          <cell r="C399" t="str">
            <v>Transporte de tubos de concreto DN 400 a 4 km</v>
          </cell>
          <cell r="D399" t="str">
            <v>m</v>
          </cell>
          <cell r="E399">
            <v>1.31</v>
          </cell>
        </row>
        <row r="400">
          <cell r="B400" t="str">
            <v>09.03.30.11</v>
          </cell>
          <cell r="C400" t="str">
            <v>Transporte de tubos de concreto DN 500 a 4 km</v>
          </cell>
          <cell r="D400" t="str">
            <v>m</v>
          </cell>
          <cell r="E400">
            <v>1.93</v>
          </cell>
        </row>
        <row r="401">
          <cell r="B401" t="str">
            <v>09.03.30.12</v>
          </cell>
          <cell r="C401" t="str">
            <v>Transporte de tubos de concreto DN 600 a 4 km</v>
          </cell>
          <cell r="D401" t="str">
            <v>m</v>
          </cell>
          <cell r="E401">
            <v>2.75</v>
          </cell>
        </row>
        <row r="402">
          <cell r="B402" t="str">
            <v>09.03.30.13</v>
          </cell>
          <cell r="C402" t="str">
            <v>Transporte de tubos de concreto DN 700 a 4 km</v>
          </cell>
          <cell r="D402" t="str">
            <v>m</v>
          </cell>
          <cell r="E402">
            <v>3.4</v>
          </cell>
        </row>
        <row r="403">
          <cell r="B403" t="str">
            <v>09.03.30.14</v>
          </cell>
          <cell r="C403" t="str">
            <v>Transporte de tubos de concreto DN 800 a 4 km</v>
          </cell>
          <cell r="D403" t="str">
            <v>m</v>
          </cell>
          <cell r="E403">
            <v>4.5599999999999996</v>
          </cell>
        </row>
        <row r="404">
          <cell r="B404" t="str">
            <v>09.03.30.15</v>
          </cell>
          <cell r="C404" t="str">
            <v>Transporte de tubos de concreto DN 900 a 4 km</v>
          </cell>
          <cell r="D404" t="str">
            <v>m</v>
          </cell>
          <cell r="E404">
            <v>6.99</v>
          </cell>
        </row>
        <row r="405">
          <cell r="B405" t="str">
            <v>09.03.30.16</v>
          </cell>
          <cell r="C405" t="str">
            <v>Transporte de tubos de concreto DN 1000 a 4 km</v>
          </cell>
          <cell r="D405" t="str">
            <v>m</v>
          </cell>
          <cell r="E405">
            <v>7.04</v>
          </cell>
        </row>
        <row r="406">
          <cell r="E406" t="str">
            <v/>
          </cell>
        </row>
        <row r="407">
          <cell r="B407" t="str">
            <v>10.00.00.00</v>
          </cell>
          <cell r="C407" t="str">
            <v>PAVIMENTAÇÃO</v>
          </cell>
          <cell r="E407" t="str">
            <v/>
          </cell>
        </row>
        <row r="408">
          <cell r="B408" t="str">
            <v>10.01.00.00</v>
          </cell>
          <cell r="C408" t="str">
            <v>Remoção de Pavimentos, Guias e Sarjetas</v>
          </cell>
          <cell r="E408" t="str">
            <v/>
          </cell>
        </row>
        <row r="409">
          <cell r="B409" t="str">
            <v>10.01.00.03</v>
          </cell>
          <cell r="C409" t="str">
            <v>Remoção de pavimento de concreto simples espessura de 8 a 12 cm</v>
          </cell>
          <cell r="D409" t="str">
            <v>m²</v>
          </cell>
          <cell r="E409">
            <v>13.58</v>
          </cell>
        </row>
        <row r="410">
          <cell r="B410" t="str">
            <v>10.01.00.04</v>
          </cell>
          <cell r="C410" t="str">
            <v>Remoção de pavimento de concreto armado espessura de 8 a 12 cm</v>
          </cell>
          <cell r="D410" t="str">
            <v>m²</v>
          </cell>
          <cell r="E410">
            <v>15.53</v>
          </cell>
        </row>
        <row r="411">
          <cell r="B411" t="str">
            <v>10.01.00.11</v>
          </cell>
          <cell r="C411" t="str">
            <v>Remoção de leivas</v>
          </cell>
          <cell r="D411" t="str">
            <v>m²</v>
          </cell>
          <cell r="E411">
            <v>2.79</v>
          </cell>
        </row>
        <row r="412">
          <cell r="B412" t="str">
            <v>10.01.00.21</v>
          </cell>
          <cell r="C412" t="str">
            <v>Remoção de placas regulares de basalto</v>
          </cell>
          <cell r="D412" t="str">
            <v>m²</v>
          </cell>
          <cell r="E412">
            <v>2.23</v>
          </cell>
        </row>
        <row r="413">
          <cell r="B413" t="str">
            <v>10.01.00.22</v>
          </cell>
          <cell r="C413" t="str">
            <v>Remoção de placas irregulares de basalto</v>
          </cell>
          <cell r="D413" t="str">
            <v>m²</v>
          </cell>
          <cell r="E413">
            <v>2.23</v>
          </cell>
        </row>
        <row r="414">
          <cell r="B414" t="str">
            <v>10.01.00.31</v>
          </cell>
          <cell r="C414" t="str">
            <v>Remoção de laje de grés</v>
          </cell>
          <cell r="D414" t="str">
            <v>m²</v>
          </cell>
          <cell r="E414">
            <v>2.79</v>
          </cell>
        </row>
        <row r="415">
          <cell r="B415" t="str">
            <v>10.01.00.36</v>
          </cell>
          <cell r="C415" t="str">
            <v>Remoção de piso de cimento e areia espessura de 3 a 5 cm</v>
          </cell>
          <cell r="D415" t="str">
            <v>m²</v>
          </cell>
          <cell r="E415">
            <v>2.23</v>
          </cell>
        </row>
        <row r="416">
          <cell r="B416" t="str">
            <v>10.01.00.41</v>
          </cell>
          <cell r="C416" t="str">
            <v>Remoção de meio-fio</v>
          </cell>
          <cell r="D416" t="str">
            <v>m</v>
          </cell>
          <cell r="E416">
            <v>2.23</v>
          </cell>
        </row>
        <row r="417">
          <cell r="B417" t="str">
            <v>10.01.00.54</v>
          </cell>
          <cell r="C417" t="str">
            <v>Remoção de asfalto cbuq espessura de 6 a 10 cm</v>
          </cell>
          <cell r="D417" t="str">
            <v>m²</v>
          </cell>
          <cell r="E417">
            <v>6.16</v>
          </cell>
        </row>
        <row r="418">
          <cell r="B418" t="str">
            <v>10.01.00.64</v>
          </cell>
          <cell r="C418" t="str">
            <v>Remoção de asfalto pmf espessura de 6 a 10 cm</v>
          </cell>
          <cell r="D418" t="str">
            <v>m²</v>
          </cell>
          <cell r="E418">
            <v>6.16</v>
          </cell>
        </row>
        <row r="419">
          <cell r="B419" t="str">
            <v>10.01.00.74</v>
          </cell>
          <cell r="C419" t="str">
            <v>Remoção de blocos pré-moldados</v>
          </cell>
          <cell r="D419" t="str">
            <v>m²</v>
          </cell>
          <cell r="E419">
            <v>2.23</v>
          </cell>
        </row>
        <row r="420">
          <cell r="B420" t="str">
            <v>10.01.00.75</v>
          </cell>
          <cell r="C420" t="str">
            <v>Remoção de paralelepípedos</v>
          </cell>
          <cell r="D420" t="str">
            <v>m²</v>
          </cell>
          <cell r="E420">
            <v>2.23</v>
          </cell>
        </row>
        <row r="421">
          <cell r="B421" t="str">
            <v>10.01.00.76</v>
          </cell>
          <cell r="C421" t="str">
            <v>Remoção de pedra irregular</v>
          </cell>
          <cell r="D421" t="str">
            <v>m²</v>
          </cell>
          <cell r="E421">
            <v>2.23</v>
          </cell>
        </row>
        <row r="422">
          <cell r="B422" t="str">
            <v>10.01.00.77</v>
          </cell>
          <cell r="C422" t="str">
            <v>Remoção de pedra portuguesa</v>
          </cell>
          <cell r="D422" t="str">
            <v>m²</v>
          </cell>
          <cell r="E422">
            <v>2.23</v>
          </cell>
        </row>
        <row r="423">
          <cell r="B423" t="str">
            <v>10.01.00.82</v>
          </cell>
          <cell r="C423" t="str">
            <v>Remoção de ladrilhos hidráulicos</v>
          </cell>
          <cell r="D423" t="str">
            <v>m²</v>
          </cell>
          <cell r="E423">
            <v>3.34</v>
          </cell>
        </row>
        <row r="424">
          <cell r="B424" t="str">
            <v>10.01.00.84</v>
          </cell>
          <cell r="C424" t="str">
            <v>Remoção de lajotas cerâmicas</v>
          </cell>
          <cell r="D424" t="str">
            <v>m²</v>
          </cell>
          <cell r="E424">
            <v>3.34</v>
          </cell>
        </row>
        <row r="425">
          <cell r="E425" t="str">
            <v/>
          </cell>
        </row>
        <row r="426">
          <cell r="B426" t="str">
            <v>10.02.00.00</v>
          </cell>
          <cell r="C426" t="str">
            <v>Recomposição de Pavimentos, Guias e Sarjetas</v>
          </cell>
          <cell r="E426" t="str">
            <v/>
          </cell>
        </row>
        <row r="427">
          <cell r="B427" t="str">
            <v>10.02.00.01</v>
          </cell>
          <cell r="C427" t="str">
            <v>Recomposição de pavimento de saibro</v>
          </cell>
          <cell r="D427" t="str">
            <v>m²</v>
          </cell>
          <cell r="E427">
            <v>6.45</v>
          </cell>
        </row>
        <row r="428">
          <cell r="B428" t="str">
            <v>10.02.00.03</v>
          </cell>
          <cell r="C428" t="str">
            <v>Recomposição de pavimento de concreto simples espessura 10 cm</v>
          </cell>
          <cell r="D428" t="str">
            <v>m²</v>
          </cell>
          <cell r="E428">
            <v>28.38</v>
          </cell>
        </row>
        <row r="429">
          <cell r="B429" t="str">
            <v>10.02.00.04</v>
          </cell>
          <cell r="C429" t="str">
            <v>Recomposição de pavimento de concreto armado espessura 10 cm</v>
          </cell>
          <cell r="D429" t="str">
            <v>m²</v>
          </cell>
          <cell r="E429">
            <v>48.09</v>
          </cell>
        </row>
        <row r="430">
          <cell r="B430" t="str">
            <v>10.02.00.11</v>
          </cell>
          <cell r="C430" t="str">
            <v>Recomposição de leivas</v>
          </cell>
          <cell r="D430" t="str">
            <v>m²</v>
          </cell>
          <cell r="E430">
            <v>1.68</v>
          </cell>
        </row>
        <row r="431">
          <cell r="B431" t="str">
            <v>10.02.00.21</v>
          </cell>
          <cell r="C431" t="str">
            <v>Recomposição de placas regulares de basalto</v>
          </cell>
          <cell r="D431" t="str">
            <v>m²</v>
          </cell>
          <cell r="E431">
            <v>10.29</v>
          </cell>
        </row>
        <row r="432">
          <cell r="B432" t="str">
            <v>10.02.00.22</v>
          </cell>
          <cell r="C432" t="str">
            <v>Recomposição de placas irregulares de basalto</v>
          </cell>
          <cell r="D432" t="str">
            <v>m²</v>
          </cell>
          <cell r="E432">
            <v>10.29</v>
          </cell>
        </row>
        <row r="433">
          <cell r="B433" t="str">
            <v>10.02.00.31</v>
          </cell>
          <cell r="C433" t="str">
            <v>Recomposição de lajes de grés</v>
          </cell>
          <cell r="D433" t="str">
            <v>m²</v>
          </cell>
          <cell r="E433">
            <v>13.1</v>
          </cell>
        </row>
        <row r="434">
          <cell r="B434" t="str">
            <v>10.02.00.36</v>
          </cell>
          <cell r="C434" t="str">
            <v>Recomposição de piso de cimento e areia espessura 3 cm</v>
          </cell>
          <cell r="D434" t="str">
            <v>m²</v>
          </cell>
          <cell r="E434">
            <v>16.36</v>
          </cell>
        </row>
        <row r="435">
          <cell r="B435" t="str">
            <v>10.02.00.41</v>
          </cell>
          <cell r="C435" t="str">
            <v>Recomposição de meio-fio</v>
          </cell>
          <cell r="D435" t="str">
            <v>m</v>
          </cell>
          <cell r="E435">
            <v>5.04</v>
          </cell>
        </row>
        <row r="436">
          <cell r="B436" t="str">
            <v>***</v>
          </cell>
          <cell r="C436" t="str">
            <v>Recomposição de asfalto cbuq espessura 4 cm</v>
          </cell>
          <cell r="D436" t="str">
            <v>m²</v>
          </cell>
          <cell r="E436">
            <v>42.13</v>
          </cell>
        </row>
        <row r="437">
          <cell r="B437" t="str">
            <v>***</v>
          </cell>
          <cell r="C437" t="str">
            <v>Recomposição de asfalto cbuq espessura 6 cm</v>
          </cell>
          <cell r="D437" t="str">
            <v>m²</v>
          </cell>
          <cell r="E437">
            <v>61.05</v>
          </cell>
        </row>
        <row r="438">
          <cell r="B438" t="str">
            <v>10.02.00.54</v>
          </cell>
          <cell r="C438" t="str">
            <v>Recomposição de asfalto cbuq espessura 8 cm</v>
          </cell>
          <cell r="D438" t="str">
            <v>m²</v>
          </cell>
          <cell r="E438">
            <v>79.959999999999994</v>
          </cell>
        </row>
        <row r="439">
          <cell r="B439" t="str">
            <v>***</v>
          </cell>
          <cell r="C439" t="str">
            <v>Recomposição de asfalto cbuq espessura 10 cm</v>
          </cell>
          <cell r="D439" t="str">
            <v>m²</v>
          </cell>
          <cell r="E439">
            <v>98.89</v>
          </cell>
        </row>
        <row r="440">
          <cell r="B440" t="str">
            <v>***</v>
          </cell>
          <cell r="C440" t="str">
            <v>Recomposição de asfalto pmf espessura 4 cm</v>
          </cell>
          <cell r="D440" t="str">
            <v>m²</v>
          </cell>
          <cell r="E440">
            <v>16.010000000000002</v>
          </cell>
        </row>
        <row r="441">
          <cell r="B441" t="str">
            <v>***</v>
          </cell>
          <cell r="C441" t="str">
            <v>Recomposição de asfalto pmf espessura 6 cm</v>
          </cell>
          <cell r="D441" t="str">
            <v>m²</v>
          </cell>
          <cell r="E441">
            <v>21.89</v>
          </cell>
        </row>
        <row r="442">
          <cell r="B442" t="str">
            <v>10.02.00.64</v>
          </cell>
          <cell r="C442" t="str">
            <v>Recomposição de asfalto pmf espessura 8 cm</v>
          </cell>
          <cell r="D442" t="str">
            <v>m²</v>
          </cell>
          <cell r="E442">
            <v>27.76</v>
          </cell>
        </row>
        <row r="443">
          <cell r="B443" t="str">
            <v>***</v>
          </cell>
          <cell r="C443" t="str">
            <v>Recomposição de asfalto pmf espessura 10 cm</v>
          </cell>
          <cell r="D443" t="str">
            <v>m²</v>
          </cell>
          <cell r="E443">
            <v>33.630000000000003</v>
          </cell>
        </row>
        <row r="444">
          <cell r="B444" t="str">
            <v>10.02.00.74</v>
          </cell>
          <cell r="C444" t="str">
            <v>Recomposição de blocos pré-moldados</v>
          </cell>
          <cell r="D444" t="str">
            <v>m²</v>
          </cell>
          <cell r="E444">
            <v>10.76</v>
          </cell>
        </row>
        <row r="445">
          <cell r="B445" t="str">
            <v>10.02.00.75</v>
          </cell>
          <cell r="C445" t="str">
            <v>Recomposição de paralelepípedos</v>
          </cell>
          <cell r="D445" t="str">
            <v>m²</v>
          </cell>
          <cell r="E445">
            <v>11.08</v>
          </cell>
        </row>
        <row r="446">
          <cell r="B446" t="str">
            <v>10.02.00.76</v>
          </cell>
          <cell r="C446" t="str">
            <v>Recomposição de pedra irregular</v>
          </cell>
          <cell r="D446" t="str">
            <v>m²</v>
          </cell>
          <cell r="E446">
            <v>11.08</v>
          </cell>
        </row>
        <row r="447">
          <cell r="B447" t="str">
            <v>10.02.00.77</v>
          </cell>
          <cell r="C447" t="str">
            <v>Recomposição de pedra portuguesa</v>
          </cell>
          <cell r="D447" t="str">
            <v>m²</v>
          </cell>
          <cell r="E447">
            <v>14.9</v>
          </cell>
        </row>
        <row r="448">
          <cell r="B448" t="str">
            <v>10.02.00.82</v>
          </cell>
          <cell r="C448" t="str">
            <v>Recomposição de ladrilhos hidráulicos</v>
          </cell>
          <cell r="D448" t="str">
            <v>m²</v>
          </cell>
          <cell r="E448">
            <v>33.58</v>
          </cell>
        </row>
        <row r="449">
          <cell r="B449" t="str">
            <v>10.02.00.84</v>
          </cell>
          <cell r="C449" t="str">
            <v>Recomposição de lajotas cerâmicas</v>
          </cell>
          <cell r="D449" t="str">
            <v>m²</v>
          </cell>
          <cell r="E449">
            <v>15.99</v>
          </cell>
        </row>
        <row r="450">
          <cell r="E450" t="str">
            <v/>
          </cell>
        </row>
        <row r="451">
          <cell r="B451" t="str">
            <v>10.03.00.00</v>
          </cell>
          <cell r="C451" t="str">
            <v>Recomposição de Base para Pavimentos</v>
          </cell>
          <cell r="E451" t="str">
            <v/>
          </cell>
        </row>
        <row r="452">
          <cell r="B452" t="str">
            <v>10.03.00.02</v>
          </cell>
          <cell r="C452" t="str">
            <v xml:space="preserve">Recomposição de base de areia </v>
          </cell>
          <cell r="D452" t="str">
            <v>m³</v>
          </cell>
          <cell r="E452">
            <v>51.34</v>
          </cell>
        </row>
        <row r="453">
          <cell r="B453" t="str">
            <v>10.03.00.04</v>
          </cell>
          <cell r="C453" t="str">
            <v>Recomposição de base de brita nº 0</v>
          </cell>
          <cell r="D453" t="str">
            <v>m³</v>
          </cell>
          <cell r="E453">
            <v>65.959999999999994</v>
          </cell>
        </row>
        <row r="454">
          <cell r="B454" t="str">
            <v>10.03.00.06</v>
          </cell>
          <cell r="C454" t="str">
            <v>Recomposição de base de brita nº 2</v>
          </cell>
          <cell r="D454" t="str">
            <v>m³</v>
          </cell>
          <cell r="E454">
            <v>65.959999999999994</v>
          </cell>
        </row>
        <row r="455">
          <cell r="B455" t="str">
            <v>10.03.00.10</v>
          </cell>
          <cell r="C455" t="str">
            <v>Recomposição de base de brita graduada</v>
          </cell>
          <cell r="D455" t="str">
            <v>m³</v>
          </cell>
          <cell r="E455">
            <v>77.66</v>
          </cell>
        </row>
        <row r="456">
          <cell r="B456" t="str">
            <v>10.03.00.12</v>
          </cell>
          <cell r="C456" t="str">
            <v>Recomposição de base de concreto 1:4:8</v>
          </cell>
          <cell r="D456" t="str">
            <v>m³</v>
          </cell>
          <cell r="E456">
            <v>244.2</v>
          </cell>
        </row>
        <row r="457">
          <cell r="B457" t="str">
            <v>10.03.00.14</v>
          </cell>
          <cell r="C457" t="str">
            <v>Recomposição de base de concreto 1:2,5:5</v>
          </cell>
          <cell r="D457" t="str">
            <v>m³</v>
          </cell>
          <cell r="E457">
            <v>283.76</v>
          </cell>
        </row>
        <row r="458">
          <cell r="B458" t="str">
            <v>10.03.00.16</v>
          </cell>
          <cell r="C458" t="str">
            <v>Recomposição de base de argamassa cimento e areia 1:5</v>
          </cell>
          <cell r="D458" t="str">
            <v>m³</v>
          </cell>
          <cell r="E458">
            <v>267.36</v>
          </cell>
        </row>
        <row r="459">
          <cell r="B459" t="str">
            <v>10.03.00.18</v>
          </cell>
          <cell r="C459" t="str">
            <v>Recomposição de base de argamassa cimento, cal e areia 1:0,5:5</v>
          </cell>
          <cell r="D459" t="str">
            <v>m³</v>
          </cell>
          <cell r="E459">
            <v>323.61</v>
          </cell>
        </row>
        <row r="460">
          <cell r="B460" t="str">
            <v>10.03.00.31</v>
          </cell>
          <cell r="C460" t="str">
            <v>Recomposição de base de terra vegetal</v>
          </cell>
          <cell r="D460" t="str">
            <v>m³</v>
          </cell>
          <cell r="E460">
            <v>92.23</v>
          </cell>
        </row>
        <row r="461">
          <cell r="E461" t="str">
            <v/>
          </cell>
        </row>
        <row r="462">
          <cell r="B462" t="str">
            <v>10.04.00.00</v>
          </cell>
          <cell r="C462" t="str">
            <v>Execução de Pavimentos</v>
          </cell>
          <cell r="E462" t="str">
            <v/>
          </cell>
        </row>
        <row r="463">
          <cell r="B463" t="str">
            <v>10.04.00.02</v>
          </cell>
          <cell r="C463" t="str">
            <v>Execução de pavimento de saibro espessura 15 cm</v>
          </cell>
          <cell r="D463" t="str">
            <v>m²</v>
          </cell>
          <cell r="E463">
            <v>7.36</v>
          </cell>
        </row>
        <row r="464">
          <cell r="B464" t="str">
            <v>10.04.00.04</v>
          </cell>
          <cell r="C464" t="str">
            <v>Execução de pavimento de brita graduada espessura 10 cm</v>
          </cell>
          <cell r="D464" t="str">
            <v>m²</v>
          </cell>
          <cell r="E464">
            <v>8.68</v>
          </cell>
        </row>
        <row r="465">
          <cell r="B465" t="str">
            <v>10.04.00.12</v>
          </cell>
          <cell r="C465" t="str">
            <v>Execução de pavimento de asfalto cbuq espessura 8 cm</v>
          </cell>
          <cell r="D465" t="str">
            <v>m²</v>
          </cell>
          <cell r="E465">
            <v>92.55</v>
          </cell>
        </row>
        <row r="466">
          <cell r="B466" t="str">
            <v>10.04.00.22</v>
          </cell>
          <cell r="C466" t="str">
            <v>Execução de pavimento de asfalto pmf espessura 8 cm</v>
          </cell>
          <cell r="D466" t="str">
            <v>m²</v>
          </cell>
          <cell r="E466">
            <v>40.35</v>
          </cell>
        </row>
        <row r="467">
          <cell r="B467" t="str">
            <v>10.04.00.32</v>
          </cell>
          <cell r="C467" t="str">
            <v>Execução de pavimento de blocos de concreto tipo "S"  espessura 8 cm</v>
          </cell>
          <cell r="D467" t="str">
            <v>m²</v>
          </cell>
          <cell r="E467">
            <v>43.43</v>
          </cell>
        </row>
        <row r="468">
          <cell r="B468" t="str">
            <v>10.04.00.34</v>
          </cell>
          <cell r="C468" t="str">
            <v>Execução de pavimento de placas regulares de basalto</v>
          </cell>
          <cell r="D468" t="str">
            <v>m²</v>
          </cell>
          <cell r="E468">
            <v>64.36</v>
          </cell>
        </row>
        <row r="469">
          <cell r="B469" t="str">
            <v>10.04.00.36</v>
          </cell>
          <cell r="C469" t="str">
            <v>Execução de pavimento de placas irregulares de basalto</v>
          </cell>
          <cell r="D469" t="str">
            <v>m²</v>
          </cell>
          <cell r="E469">
            <v>36.86</v>
          </cell>
        </row>
        <row r="470">
          <cell r="B470" t="str">
            <v>10.04.00.38</v>
          </cell>
          <cell r="C470" t="str">
            <v>Execução de pavimento de lajotas cerâmicas tipo colonial</v>
          </cell>
          <cell r="D470" t="str">
            <v>m²</v>
          </cell>
          <cell r="E470">
            <v>23.06</v>
          </cell>
        </row>
        <row r="471">
          <cell r="B471" t="str">
            <v>10.04.00.40</v>
          </cell>
          <cell r="C471" t="str">
            <v>Execução de piso de cimento e areia espessura 3 cm</v>
          </cell>
          <cell r="D471" t="str">
            <v>m²</v>
          </cell>
          <cell r="E471">
            <v>18.11</v>
          </cell>
        </row>
        <row r="472">
          <cell r="B472" t="str">
            <v>10.04.00.41</v>
          </cell>
          <cell r="C472" t="str">
            <v>Execução de meio-fio de concreto, seção 15 × 30 cm</v>
          </cell>
          <cell r="D472" t="str">
            <v>m</v>
          </cell>
          <cell r="E472">
            <v>22.36</v>
          </cell>
        </row>
        <row r="473">
          <cell r="B473" t="str">
            <v>10.04.00.42</v>
          </cell>
          <cell r="C473" t="str">
            <v>Execução enleivamento</v>
          </cell>
          <cell r="D473" t="str">
            <v>m²</v>
          </cell>
          <cell r="E473">
            <v>6.43</v>
          </cell>
        </row>
        <row r="474">
          <cell r="E474" t="str">
            <v/>
          </cell>
        </row>
        <row r="475">
          <cell r="B475" t="str">
            <v>12.00.00.00</v>
          </cell>
          <cell r="C475" t="str">
            <v>FECHAMENTO</v>
          </cell>
          <cell r="E475" t="str">
            <v/>
          </cell>
        </row>
        <row r="476">
          <cell r="B476" t="str">
            <v>12.01.00.00</v>
          </cell>
          <cell r="C476" t="str">
            <v>Alvenarias</v>
          </cell>
          <cell r="E476" t="str">
            <v/>
          </cell>
        </row>
        <row r="477">
          <cell r="B477" t="str">
            <v>12.01.01.01</v>
          </cell>
          <cell r="C477" t="str">
            <v>Alvenarias de tijolos maciços comuns a espelho</v>
          </cell>
          <cell r="D477" t="str">
            <v>m²</v>
          </cell>
          <cell r="E477">
            <v>22.46</v>
          </cell>
        </row>
        <row r="478">
          <cell r="B478" t="str">
            <v>12.01.01.02</v>
          </cell>
          <cell r="C478" t="str">
            <v>Alvenarias de tijolos maciços comuns a chato</v>
          </cell>
          <cell r="D478" t="str">
            <v>m²</v>
          </cell>
          <cell r="E478">
            <v>39.49</v>
          </cell>
        </row>
        <row r="479">
          <cell r="B479" t="str">
            <v>12.01.01.03</v>
          </cell>
          <cell r="C479" t="str">
            <v>Alvenarias de tijolos maciços comuns a um tijolo</v>
          </cell>
          <cell r="D479" t="str">
            <v>m²</v>
          </cell>
          <cell r="E479">
            <v>78.75</v>
          </cell>
        </row>
        <row r="480">
          <cell r="B480" t="str">
            <v>12.01.02.01</v>
          </cell>
          <cell r="C480" t="str">
            <v>Alvenarias de tijolos de 6 furos a espelho</v>
          </cell>
          <cell r="D480" t="str">
            <v>m²</v>
          </cell>
          <cell r="E480">
            <v>27.21</v>
          </cell>
        </row>
        <row r="481">
          <cell r="B481" t="str">
            <v>12.01.02.02</v>
          </cell>
          <cell r="C481" t="str">
            <v>Alvenarias de tijolos de 6 furos a chato</v>
          </cell>
          <cell r="D481" t="str">
            <v>m²</v>
          </cell>
          <cell r="E481">
            <v>41.91</v>
          </cell>
        </row>
        <row r="482">
          <cell r="B482" t="str">
            <v>12.01.03.02</v>
          </cell>
          <cell r="C482" t="str">
            <v>Alvenarias de tijolos maciços aparentes  a chato</v>
          </cell>
          <cell r="D482" t="str">
            <v>m²</v>
          </cell>
          <cell r="E482">
            <v>65.66</v>
          </cell>
        </row>
        <row r="483">
          <cell r="B483" t="str">
            <v>12.01.03.03</v>
          </cell>
          <cell r="C483" t="str">
            <v>Alvenarias de tijolos maciços aparentes a um tijolo</v>
          </cell>
          <cell r="D483" t="str">
            <v>m²</v>
          </cell>
          <cell r="E483">
            <v>118.21</v>
          </cell>
        </row>
        <row r="484">
          <cell r="B484" t="str">
            <v>12.01.05.01</v>
          </cell>
          <cell r="C484" t="str">
            <v>Alvenaria de pedras de granito</v>
          </cell>
          <cell r="D484" t="str">
            <v>m³</v>
          </cell>
          <cell r="E484">
            <v>375.91</v>
          </cell>
        </row>
        <row r="485">
          <cell r="B485" t="str">
            <v>12.01.05.02</v>
          </cell>
          <cell r="C485" t="str">
            <v>Alvenaria de blocos de arenito</v>
          </cell>
          <cell r="D485" t="str">
            <v>m³</v>
          </cell>
          <cell r="E485">
            <v>153.38</v>
          </cell>
        </row>
        <row r="486">
          <cell r="E486" t="str">
            <v/>
          </cell>
        </row>
        <row r="487">
          <cell r="B487" t="str">
            <v>12.02.00.00</v>
          </cell>
          <cell r="C487" t="str">
            <v>Coberturas</v>
          </cell>
          <cell r="E487" t="str">
            <v/>
          </cell>
        </row>
        <row r="488">
          <cell r="B488" t="str">
            <v>12.02.01.01</v>
          </cell>
          <cell r="C488" t="str">
            <v>Madeiramento para telhas cerâmicas</v>
          </cell>
          <cell r="D488" t="str">
            <v>m²</v>
          </cell>
          <cell r="E488">
            <v>60.28</v>
          </cell>
        </row>
        <row r="489">
          <cell r="B489" t="str">
            <v>12.02.01.02</v>
          </cell>
          <cell r="C489" t="str">
            <v>Madeiramento para telhas não estruturais de fibrocimento</v>
          </cell>
          <cell r="D489" t="str">
            <v>m²</v>
          </cell>
          <cell r="E489">
            <v>43.54</v>
          </cell>
        </row>
        <row r="490">
          <cell r="B490" t="str">
            <v>12.02.01.03</v>
          </cell>
          <cell r="C490" t="str">
            <v>Madeiramento para telhas estruturais fibrocimento</v>
          </cell>
          <cell r="D490" t="str">
            <v>m²</v>
          </cell>
          <cell r="E490">
            <v>20.7</v>
          </cell>
        </row>
        <row r="491">
          <cell r="B491" t="str">
            <v>12.02.02.01</v>
          </cell>
          <cell r="C491" t="str">
            <v>Cobertura com telha cerâmica tipo romana</v>
          </cell>
          <cell r="D491" t="str">
            <v>m²</v>
          </cell>
          <cell r="E491">
            <v>29.28</v>
          </cell>
        </row>
        <row r="492">
          <cell r="B492" t="str">
            <v>12.02.02.02</v>
          </cell>
          <cell r="C492" t="str">
            <v>Cobertura com telha cerâmica tipo francesa</v>
          </cell>
          <cell r="D492" t="str">
            <v>m²</v>
          </cell>
          <cell r="E492">
            <v>28.06</v>
          </cell>
        </row>
        <row r="493">
          <cell r="B493" t="str">
            <v>12.02.03.01</v>
          </cell>
          <cell r="C493" t="str">
            <v>Cobertura com telha não estrutural de fibrocimento 6 mm</v>
          </cell>
          <cell r="D493" t="str">
            <v>m²</v>
          </cell>
          <cell r="E493">
            <v>22.68</v>
          </cell>
        </row>
        <row r="494">
          <cell r="B494" t="str">
            <v>12.02.03.02</v>
          </cell>
          <cell r="C494" t="str">
            <v>Cobertura com telha não estrutural de fibrocimento 8 mm</v>
          </cell>
          <cell r="D494" t="str">
            <v>m²</v>
          </cell>
          <cell r="E494">
            <v>29.68</v>
          </cell>
        </row>
        <row r="495">
          <cell r="B495" t="str">
            <v>12.02.04.01</v>
          </cell>
          <cell r="C495" t="str">
            <v>Cobertura c/ telha fibrocim 8 mm autoport.trapez. L=49cm</v>
          </cell>
          <cell r="D495" t="str">
            <v>m²</v>
          </cell>
          <cell r="E495">
            <v>59.75</v>
          </cell>
        </row>
        <row r="496">
          <cell r="B496" t="str">
            <v>12.02.04.02</v>
          </cell>
          <cell r="C496" t="str">
            <v>Cobertura c/ telha fibrocim 8 mm autoport.trapez. L=90cm</v>
          </cell>
          <cell r="D496" t="str">
            <v>m²</v>
          </cell>
          <cell r="E496">
            <v>59.63</v>
          </cell>
        </row>
        <row r="497">
          <cell r="E497" t="str">
            <v/>
          </cell>
        </row>
        <row r="498">
          <cell r="B498" t="str">
            <v>12.03.00.00</v>
          </cell>
          <cell r="C498" t="str">
            <v>Esquadrias e Ferragens</v>
          </cell>
          <cell r="E498" t="str">
            <v/>
          </cell>
        </row>
        <row r="499">
          <cell r="B499" t="str">
            <v>12.03.01.01</v>
          </cell>
          <cell r="C499" t="str">
            <v>Colocação de porta de madeira de uma folha</v>
          </cell>
          <cell r="D499" t="str">
            <v>un.</v>
          </cell>
          <cell r="E499">
            <v>80.64</v>
          </cell>
        </row>
        <row r="500">
          <cell r="B500" t="str">
            <v>12.03.01.02</v>
          </cell>
          <cell r="C500" t="str">
            <v>Colocação de porta de madeira de duas folhas</v>
          </cell>
          <cell r="D500" t="str">
            <v>un.</v>
          </cell>
          <cell r="E500">
            <v>117.14</v>
          </cell>
        </row>
        <row r="501">
          <cell r="E501" t="str">
            <v/>
          </cell>
        </row>
        <row r="502">
          <cell r="B502" t="str">
            <v>12.04.00.00</v>
          </cell>
          <cell r="C502" t="str">
            <v>Vidros</v>
          </cell>
          <cell r="E502" t="str">
            <v/>
          </cell>
        </row>
        <row r="503">
          <cell r="B503" t="str">
            <v>12.04.00.02</v>
          </cell>
          <cell r="C503" t="str">
            <v>Vidros lisos transparentes 2 mm</v>
          </cell>
          <cell r="D503" t="str">
            <v>m²</v>
          </cell>
          <cell r="E503">
            <v>46.64</v>
          </cell>
        </row>
        <row r="504">
          <cell r="B504" t="str">
            <v>12.04.00.03</v>
          </cell>
          <cell r="C504" t="str">
            <v>Vidros lisos transparentes 3 mm</v>
          </cell>
          <cell r="D504" t="str">
            <v>m²</v>
          </cell>
          <cell r="E504">
            <v>57.64</v>
          </cell>
        </row>
        <row r="505">
          <cell r="B505" t="str">
            <v>12.04.00.04</v>
          </cell>
          <cell r="C505" t="str">
            <v>Vidros lisos transparentes 4 mm</v>
          </cell>
          <cell r="D505" t="str">
            <v>m²</v>
          </cell>
          <cell r="E505">
            <v>74.14</v>
          </cell>
        </row>
        <row r="506">
          <cell r="B506" t="str">
            <v>12.04.00.05</v>
          </cell>
          <cell r="C506" t="str">
            <v>Vidros lisos transparentes 5 mm</v>
          </cell>
          <cell r="D506" t="str">
            <v>m²</v>
          </cell>
          <cell r="E506">
            <v>82.39</v>
          </cell>
        </row>
        <row r="507">
          <cell r="B507" t="str">
            <v>12.04.00.24</v>
          </cell>
          <cell r="C507" t="str">
            <v>Vidros canelados 4 mm</v>
          </cell>
          <cell r="D507" t="str">
            <v>m²</v>
          </cell>
          <cell r="E507">
            <v>57.64</v>
          </cell>
        </row>
        <row r="508">
          <cell r="B508" t="str">
            <v>12.04.00.34</v>
          </cell>
          <cell r="C508" t="str">
            <v>Vidros martelados 4 mm</v>
          </cell>
          <cell r="D508" t="str">
            <v>m²</v>
          </cell>
          <cell r="E508">
            <v>57.64</v>
          </cell>
        </row>
        <row r="509">
          <cell r="E509" t="str">
            <v/>
          </cell>
        </row>
        <row r="510">
          <cell r="B510" t="str">
            <v>13.00.00.00</v>
          </cell>
          <cell r="C510" t="str">
            <v>REVESTIMENTO E TRATAMENTO DE SUPERFÍCIES</v>
          </cell>
          <cell r="E510" t="str">
            <v/>
          </cell>
        </row>
        <row r="511">
          <cell r="B511" t="str">
            <v>13.01.00.00</v>
          </cell>
          <cell r="C511" t="str">
            <v>Pisos, Forros e Paredes</v>
          </cell>
          <cell r="E511" t="str">
            <v/>
          </cell>
        </row>
        <row r="512">
          <cell r="B512" t="str">
            <v>13.01.01.10</v>
          </cell>
          <cell r="C512" t="str">
            <v>Contrapiso de concreto com 250 kg cim/m3, espessura 6 cm</v>
          </cell>
          <cell r="D512" t="str">
            <v>m²</v>
          </cell>
          <cell r="E512">
            <v>14.65</v>
          </cell>
        </row>
        <row r="513">
          <cell r="B513" t="str">
            <v>13.01.01.16</v>
          </cell>
          <cell r="C513" t="str">
            <v>Regularização com argam. de cimento e areia 1:4 espessura 2 cm</v>
          </cell>
          <cell r="D513" t="str">
            <v>m²</v>
          </cell>
          <cell r="E513">
            <v>8.6999999999999993</v>
          </cell>
        </row>
        <row r="514">
          <cell r="B514" t="str">
            <v>13.01.01.20</v>
          </cell>
          <cell r="C514" t="str">
            <v>Piso interno de cimento alisado espessura 2 cm</v>
          </cell>
          <cell r="D514" t="str">
            <v>m²</v>
          </cell>
          <cell r="E514">
            <v>12.5</v>
          </cell>
        </row>
        <row r="515">
          <cell r="B515" t="str">
            <v>13.01.01.30</v>
          </cell>
          <cell r="C515" t="str">
            <v>Piso de tacos de madeira</v>
          </cell>
          <cell r="D515" t="str">
            <v>m²</v>
          </cell>
          <cell r="E515">
            <v>63.34</v>
          </cell>
        </row>
        <row r="516">
          <cell r="B516" t="str">
            <v>13.01.01.40</v>
          </cell>
          <cell r="C516" t="str">
            <v>Piso de cerãmica esmaltada espessura 8 mm</v>
          </cell>
          <cell r="D516" t="str">
            <v>m²</v>
          </cell>
          <cell r="E516">
            <v>48.96</v>
          </cell>
        </row>
        <row r="517">
          <cell r="B517" t="str">
            <v>13.01.01.42</v>
          </cell>
          <cell r="C517" t="str">
            <v>Piso de cerâmica não esmaltada residencial espessura 8 mm</v>
          </cell>
          <cell r="D517" t="str">
            <v>m²</v>
          </cell>
          <cell r="E517">
            <v>53.23</v>
          </cell>
        </row>
        <row r="518">
          <cell r="B518" t="str">
            <v>13.01.01.50</v>
          </cell>
          <cell r="C518" t="str">
            <v>Piso vinílico espessura 2 mm</v>
          </cell>
          <cell r="D518" t="str">
            <v>m²</v>
          </cell>
          <cell r="E518">
            <v>43.23</v>
          </cell>
        </row>
        <row r="519">
          <cell r="B519" t="str">
            <v>13.01.01.60</v>
          </cell>
          <cell r="C519" t="str">
            <v>Piso de granitina espessura 3 cm</v>
          </cell>
          <cell r="D519" t="str">
            <v>m²</v>
          </cell>
          <cell r="E519">
            <v>61.24</v>
          </cell>
        </row>
        <row r="520">
          <cell r="B520" t="str">
            <v>13.01.02.10</v>
          </cell>
          <cell r="C520" t="str">
            <v>Forro de madeira macho-fêmea</v>
          </cell>
          <cell r="D520" t="str">
            <v>m²</v>
          </cell>
          <cell r="E520">
            <v>53.14</v>
          </cell>
        </row>
        <row r="521">
          <cell r="B521" t="str">
            <v>13.01.03.10</v>
          </cell>
          <cell r="C521" t="str">
            <v>Chapisco c/ argam.de cimento e areia 1:4, espessura média 5 mm</v>
          </cell>
          <cell r="D521" t="str">
            <v>m²</v>
          </cell>
          <cell r="E521">
            <v>3.44</v>
          </cell>
        </row>
        <row r="522">
          <cell r="B522" t="str">
            <v>13.01.03.20</v>
          </cell>
          <cell r="C522" t="str">
            <v>Emboco sem aditivo, espessura 15 mm</v>
          </cell>
          <cell r="D522" t="str">
            <v>m²</v>
          </cell>
          <cell r="E522">
            <v>13.13</v>
          </cell>
        </row>
        <row r="523">
          <cell r="B523" t="str">
            <v>13.01.03.22</v>
          </cell>
          <cell r="C523" t="str">
            <v>Emboco com aditivo impermeabilizante, espessura 15 mm</v>
          </cell>
          <cell r="D523" t="str">
            <v>m²</v>
          </cell>
          <cell r="E523">
            <v>13.58</v>
          </cell>
        </row>
        <row r="524">
          <cell r="B524" t="str">
            <v>13.01.03.30</v>
          </cell>
          <cell r="C524" t="str">
            <v xml:space="preserve">Reboco com argamassa fina </v>
          </cell>
          <cell r="D524" t="str">
            <v>m²</v>
          </cell>
          <cell r="E524">
            <v>9.85</v>
          </cell>
        </row>
        <row r="525">
          <cell r="B525" t="str">
            <v>13.01.03.32</v>
          </cell>
          <cell r="C525" t="str">
            <v>Revestimento c/ argam., cim. e areia 1:4, c/ aditivo imperm., e = 15 mm</v>
          </cell>
          <cell r="D525" t="str">
            <v>m²</v>
          </cell>
          <cell r="E525">
            <v>12.59</v>
          </cell>
        </row>
        <row r="526">
          <cell r="B526" t="str">
            <v>13.01.03.40</v>
          </cell>
          <cell r="C526" t="str">
            <v>Azulejos</v>
          </cell>
          <cell r="D526" t="str">
            <v>m²</v>
          </cell>
          <cell r="E526">
            <v>53.89</v>
          </cell>
        </row>
        <row r="527">
          <cell r="E527" t="str">
            <v/>
          </cell>
        </row>
        <row r="528">
          <cell r="B528" t="str">
            <v>13.02.00.00</v>
          </cell>
          <cell r="C528" t="str">
            <v>Impermeabilização</v>
          </cell>
          <cell r="E528" t="str">
            <v/>
          </cell>
        </row>
        <row r="529">
          <cell r="B529" t="str">
            <v>13.02.00.20</v>
          </cell>
          <cell r="C529" t="str">
            <v>Impermeabilização com argam. impermeabilizante espessura 3 cm</v>
          </cell>
          <cell r="D529" t="str">
            <v>m²</v>
          </cell>
          <cell r="E529">
            <v>23.53</v>
          </cell>
        </row>
        <row r="530">
          <cell r="B530" t="str">
            <v>13.02.00.30</v>
          </cell>
          <cell r="C530" t="str">
            <v>Impermeabilização de massa, para concreto</v>
          </cell>
          <cell r="D530" t="str">
            <v>kg</v>
          </cell>
          <cell r="E530">
            <v>3.43</v>
          </cell>
        </row>
        <row r="531">
          <cell r="B531" t="str">
            <v>13.02.00.40</v>
          </cell>
          <cell r="C531" t="str">
            <v>Impermeabilização com tinta betuminosa 2 demaos</v>
          </cell>
          <cell r="D531" t="str">
            <v>m²</v>
          </cell>
          <cell r="E531">
            <v>11.59</v>
          </cell>
        </row>
        <row r="532">
          <cell r="B532" t="str">
            <v>13.02.00.42</v>
          </cell>
          <cell r="C532" t="str">
            <v>Impermeabilização com tinta betuminosa 3 demaos</v>
          </cell>
          <cell r="D532" t="str">
            <v>m²</v>
          </cell>
          <cell r="E532">
            <v>17.38</v>
          </cell>
        </row>
        <row r="533">
          <cell r="B533" t="str">
            <v>***</v>
          </cell>
          <cell r="C533" t="str">
            <v>Impermeabilização com hidroasfalto 2 demãos</v>
          </cell>
          <cell r="D533" t="str">
            <v>m²</v>
          </cell>
          <cell r="E533">
            <v>5.85</v>
          </cell>
        </row>
        <row r="534">
          <cell r="B534" t="str">
            <v>13.02.00.50</v>
          </cell>
          <cell r="C534" t="str">
            <v>Impermeabilização com asfalto e areia, 2 kg asfalto / m²</v>
          </cell>
          <cell r="D534" t="str">
            <v>m²</v>
          </cell>
          <cell r="E534">
            <v>12.54</v>
          </cell>
        </row>
        <row r="535">
          <cell r="E535" t="str">
            <v/>
          </cell>
        </row>
        <row r="536">
          <cell r="B536" t="str">
            <v>13.03.00.00</v>
          </cell>
          <cell r="C536" t="str">
            <v>Pinturas</v>
          </cell>
          <cell r="E536" t="str">
            <v/>
          </cell>
        </row>
        <row r="537">
          <cell r="B537" t="str">
            <v>13.03.00.10</v>
          </cell>
          <cell r="C537" t="str">
            <v>Pintura PVA 2 demãos</v>
          </cell>
          <cell r="D537" t="str">
            <v>m²</v>
          </cell>
          <cell r="E537">
            <v>6.06</v>
          </cell>
        </row>
        <row r="538">
          <cell r="B538" t="str">
            <v>13.03.00.12</v>
          </cell>
          <cell r="C538" t="str">
            <v>Pintura PVA 2 demãos e selador</v>
          </cell>
          <cell r="D538" t="str">
            <v>m²</v>
          </cell>
          <cell r="E538">
            <v>8.36</v>
          </cell>
        </row>
        <row r="539">
          <cell r="B539" t="str">
            <v>13.03.00.16</v>
          </cell>
          <cell r="C539" t="str">
            <v>Pintura acrílica 2 demãos</v>
          </cell>
          <cell r="D539" t="str">
            <v>m²</v>
          </cell>
          <cell r="E539">
            <v>7.39</v>
          </cell>
        </row>
        <row r="540">
          <cell r="B540" t="str">
            <v>13.03.00.18</v>
          </cell>
          <cell r="C540" t="str">
            <v>Pintura acrílica 2 demãos e selador</v>
          </cell>
          <cell r="D540" t="str">
            <v>m²</v>
          </cell>
          <cell r="E540">
            <v>9.69</v>
          </cell>
        </row>
        <row r="541">
          <cell r="B541" t="str">
            <v>13.03.00.20</v>
          </cell>
          <cell r="C541" t="str">
            <v>Pintura acabamento epoxi 2 demãos</v>
          </cell>
          <cell r="D541" t="str">
            <v>m²</v>
          </cell>
          <cell r="E541">
            <v>14.74</v>
          </cell>
        </row>
        <row r="542">
          <cell r="B542" t="str">
            <v>13.03.00.22</v>
          </cell>
          <cell r="C542" t="str">
            <v>Pintura acabamento epoxi 2 demãos e selador</v>
          </cell>
          <cell r="D542" t="str">
            <v>m²</v>
          </cell>
          <cell r="E542">
            <v>21.15</v>
          </cell>
        </row>
        <row r="543">
          <cell r="B543" t="str">
            <v>13.03.00.30</v>
          </cell>
          <cell r="C543" t="str">
            <v>Pintura com esmalte sintético 2 demãos</v>
          </cell>
          <cell r="D543" t="str">
            <v>m²</v>
          </cell>
          <cell r="E543">
            <v>7.74</v>
          </cell>
        </row>
        <row r="544">
          <cell r="B544" t="str">
            <v>13.03.00.31</v>
          </cell>
          <cell r="C544" t="str">
            <v>Pintura com esmalte sintético 2 demãos e zarcão</v>
          </cell>
          <cell r="D544" t="str">
            <v>m²</v>
          </cell>
          <cell r="E544">
            <v>11.66</v>
          </cell>
        </row>
        <row r="545">
          <cell r="B545" t="str">
            <v>13.03.00.32</v>
          </cell>
          <cell r="C545" t="str">
            <v>Pintura com tinta a óleo 2 demãos</v>
          </cell>
          <cell r="D545" t="str">
            <v>m²</v>
          </cell>
          <cell r="E545">
            <v>6.45</v>
          </cell>
        </row>
        <row r="546">
          <cell r="B546" t="str">
            <v>13.03.00.34</v>
          </cell>
          <cell r="C546" t="str">
            <v>Pintura com verniz poliuretano 2 demãos</v>
          </cell>
          <cell r="D546" t="str">
            <v>m²</v>
          </cell>
          <cell r="E546">
            <v>7.6</v>
          </cell>
        </row>
        <row r="547">
          <cell r="B547" t="str">
            <v>13.03.00.36</v>
          </cell>
          <cell r="C547" t="str">
            <v>Pintura acabamento alumínio 3 demãos e zarcão</v>
          </cell>
          <cell r="D547" t="str">
            <v>m²</v>
          </cell>
          <cell r="E547">
            <v>32.049999999999997</v>
          </cell>
        </row>
        <row r="548">
          <cell r="B548" t="str">
            <v>13.03.00.38</v>
          </cell>
          <cell r="C548" t="str">
            <v>Pintura anti-corrosiva 2 demãos e zarcão</v>
          </cell>
          <cell r="D548" t="str">
            <v>m²</v>
          </cell>
          <cell r="E548">
            <v>11.84</v>
          </cell>
        </row>
        <row r="549">
          <cell r="B549" t="str">
            <v>13.03.00.80</v>
          </cell>
          <cell r="C549" t="str">
            <v>Pintura imunizante para madeira 1 demão</v>
          </cell>
          <cell r="D549" t="str">
            <v>m²</v>
          </cell>
          <cell r="E549">
            <v>5.99</v>
          </cell>
        </row>
        <row r="550">
          <cell r="B550" t="str">
            <v>13.03.00.82</v>
          </cell>
          <cell r="C550" t="str">
            <v>Pintura imunizante para madeira 2 demãos</v>
          </cell>
          <cell r="D550" t="str">
            <v>m²</v>
          </cell>
          <cell r="E550">
            <v>10.71</v>
          </cell>
        </row>
        <row r="551">
          <cell r="E551" t="str">
            <v/>
          </cell>
        </row>
        <row r="552">
          <cell r="B552" t="str">
            <v>16.00.00.00</v>
          </cell>
          <cell r="C552" t="str">
            <v>URBANIZAÇÃO</v>
          </cell>
          <cell r="E552" t="str">
            <v/>
          </cell>
        </row>
        <row r="553">
          <cell r="B553" t="str">
            <v>16.01.00.00</v>
          </cell>
          <cell r="C553" t="str">
            <v>Portões, Cercas, Muros e Alambrados</v>
          </cell>
          <cell r="E553" t="str">
            <v/>
          </cell>
        </row>
        <row r="554">
          <cell r="B554" t="str">
            <v>16.01.01.01</v>
          </cell>
          <cell r="C554" t="str">
            <v>Portão padrão Corsan P1</v>
          </cell>
          <cell r="D554" t="str">
            <v>pç</v>
          </cell>
          <cell r="E554">
            <v>549.14</v>
          </cell>
        </row>
        <row r="555">
          <cell r="B555" t="str">
            <v>16.01.01.02</v>
          </cell>
          <cell r="C555" t="str">
            <v>Portão padrão Corsan P2</v>
          </cell>
          <cell r="D555" t="str">
            <v>pç</v>
          </cell>
          <cell r="E555">
            <v>1435.59</v>
          </cell>
        </row>
        <row r="556">
          <cell r="B556" t="str">
            <v>16.01.01.03</v>
          </cell>
          <cell r="C556" t="str">
            <v>Portão padrão Corsan CPP P1</v>
          </cell>
          <cell r="D556" t="str">
            <v>pç</v>
          </cell>
          <cell r="E556">
            <v>228.14</v>
          </cell>
        </row>
        <row r="557">
          <cell r="B557" t="str">
            <v>16.01.01.04</v>
          </cell>
          <cell r="C557" t="str">
            <v>Portão padrão Corsan CPP P2</v>
          </cell>
          <cell r="D557" t="str">
            <v>pç</v>
          </cell>
          <cell r="E557">
            <v>393.23</v>
          </cell>
        </row>
        <row r="558">
          <cell r="B558" t="str">
            <v>16.01.02.01</v>
          </cell>
          <cell r="C558" t="str">
            <v>Cerca de arame padrão CPP</v>
          </cell>
          <cell r="D558" t="str">
            <v>m</v>
          </cell>
          <cell r="E558">
            <v>23.2</v>
          </cell>
        </row>
        <row r="559">
          <cell r="B559" t="str">
            <v>16.01.02.02</v>
          </cell>
          <cell r="C559" t="str">
            <v>Cerca de tela padrão, sem cordão de concreto</v>
          </cell>
          <cell r="D559" t="str">
            <v>m</v>
          </cell>
          <cell r="E559">
            <v>61.91</v>
          </cell>
        </row>
        <row r="560">
          <cell r="B560" t="str">
            <v>16.01.02.03</v>
          </cell>
          <cell r="C560" t="str">
            <v>Cerca de tela padrão, com cordão de concreto</v>
          </cell>
          <cell r="D560" t="str">
            <v>m</v>
          </cell>
          <cell r="E560">
            <v>8422.5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"/>
      <sheetName val="DCCU"/>
      <sheetName val="POB - Resumo"/>
      <sheetName val="POB"/>
      <sheetName val="PPU"/>
      <sheetName val="P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B9" t="str">
            <v>01.00.00.00</v>
          </cell>
          <cell r="C9" t="str">
            <v>CANTEIRO DE OBRAS</v>
          </cell>
          <cell r="E9" t="str">
            <v/>
          </cell>
        </row>
        <row r="10">
          <cell r="B10" t="str">
            <v>01.01.00.00</v>
          </cell>
          <cell r="C10" t="str">
            <v>Construção do Canteiro</v>
          </cell>
          <cell r="E10" t="str">
            <v/>
          </cell>
        </row>
        <row r="11">
          <cell r="B11" t="str">
            <v>01.01.00.10</v>
          </cell>
          <cell r="C11" t="str">
            <v>Ligação provisória de água e esgoto</v>
          </cell>
          <cell r="D11" t="str">
            <v>un</v>
          </cell>
          <cell r="E11">
            <v>273.94</v>
          </cell>
        </row>
        <row r="12">
          <cell r="B12" t="str">
            <v>01.01.00.12</v>
          </cell>
          <cell r="C12" t="str">
            <v>Ligação provisória de força e luz</v>
          </cell>
          <cell r="D12" t="str">
            <v>un</v>
          </cell>
          <cell r="E12">
            <v>970.63</v>
          </cell>
        </row>
        <row r="13">
          <cell r="B13" t="str">
            <v>01.01.00.14</v>
          </cell>
          <cell r="C13" t="str">
            <v>Ponto de água externo</v>
          </cell>
          <cell r="D13" t="str">
            <v>un</v>
          </cell>
          <cell r="E13">
            <v>126.24</v>
          </cell>
        </row>
        <row r="14">
          <cell r="B14" t="str">
            <v>01.01.00.16</v>
          </cell>
          <cell r="C14" t="str">
            <v>Ponto de luz externo</v>
          </cell>
          <cell r="D14" t="str">
            <v>un</v>
          </cell>
          <cell r="E14">
            <v>166.14</v>
          </cell>
        </row>
        <row r="15">
          <cell r="B15" t="str">
            <v>01.01.00.20</v>
          </cell>
          <cell r="C15" t="str">
            <v>Escritório módulo básico 15 m²</v>
          </cell>
          <cell r="D15" t="str">
            <v>un</v>
          </cell>
          <cell r="E15">
            <v>3541.76</v>
          </cell>
        </row>
        <row r="16">
          <cell r="B16" t="str">
            <v>01.01.00.21</v>
          </cell>
          <cell r="C16" t="str">
            <v>Escritório módulo adicional - 1  10 m²</v>
          </cell>
          <cell r="D16" t="str">
            <v>un</v>
          </cell>
          <cell r="E16">
            <v>974.13</v>
          </cell>
        </row>
        <row r="17">
          <cell r="B17" t="str">
            <v>01.01.00.22</v>
          </cell>
          <cell r="C17" t="str">
            <v>Escritório módulo adicional - 2  15 m²</v>
          </cell>
          <cell r="D17" t="str">
            <v>un</v>
          </cell>
          <cell r="E17">
            <v>3445.16</v>
          </cell>
        </row>
        <row r="18">
          <cell r="B18" t="str">
            <v>01.01.00.30</v>
          </cell>
          <cell r="C18" t="str">
            <v>Almoxarifado módulo básico 10 m²</v>
          </cell>
          <cell r="D18" t="str">
            <v>un</v>
          </cell>
          <cell r="E18">
            <v>2404.21</v>
          </cell>
        </row>
        <row r="19">
          <cell r="B19" t="str">
            <v>01.01.00.31</v>
          </cell>
          <cell r="C19" t="str">
            <v>Almoxarifado módulo adicional  10 m²</v>
          </cell>
          <cell r="D19" t="str">
            <v>un</v>
          </cell>
          <cell r="E19">
            <v>890.43</v>
          </cell>
        </row>
        <row r="20">
          <cell r="B20" t="str">
            <v>01.01.00.40</v>
          </cell>
          <cell r="C20" t="str">
            <v>Telheiro módulo básico 20 m²</v>
          </cell>
          <cell r="D20" t="str">
            <v>un</v>
          </cell>
          <cell r="E20">
            <v>1317.03</v>
          </cell>
        </row>
        <row r="21">
          <cell r="B21" t="str">
            <v>01.01.00.41</v>
          </cell>
          <cell r="C21" t="str">
            <v>Telheiro módulo adicional 10 m²</v>
          </cell>
          <cell r="D21" t="str">
            <v>un</v>
          </cell>
          <cell r="E21">
            <v>515.9</v>
          </cell>
        </row>
        <row r="22">
          <cell r="B22" t="str">
            <v>01.01.00.42</v>
          </cell>
          <cell r="C22" t="str">
            <v>Alojamento módulo básico 10 m²</v>
          </cell>
          <cell r="D22" t="str">
            <v>un</v>
          </cell>
          <cell r="E22">
            <v>2404.21</v>
          </cell>
        </row>
        <row r="23">
          <cell r="B23" t="str">
            <v>01.01.00.44</v>
          </cell>
          <cell r="C23" t="str">
            <v>Refeitório módulo básico 40 m²</v>
          </cell>
          <cell r="D23" t="str">
            <v>un</v>
          </cell>
          <cell r="E23">
            <v>6227.21</v>
          </cell>
        </row>
        <row r="24">
          <cell r="B24" t="str">
            <v>01.01.00.48</v>
          </cell>
          <cell r="C24" t="str">
            <v>Sanitário módulo 15 m²  para 20 pessoas</v>
          </cell>
          <cell r="D24" t="str">
            <v>un</v>
          </cell>
          <cell r="E24">
            <v>5067.8599999999997</v>
          </cell>
        </row>
        <row r="25">
          <cell r="B25" t="str">
            <v>01.01.00.50</v>
          </cell>
          <cell r="C25" t="str">
            <v>Guarita módulo 5 m²</v>
          </cell>
          <cell r="D25" t="str">
            <v>un</v>
          </cell>
          <cell r="E25">
            <v>1127.24</v>
          </cell>
        </row>
        <row r="26">
          <cell r="B26" t="str">
            <v>01.01.00.60</v>
          </cell>
          <cell r="C26" t="str">
            <v>Tapume de vedaçao padrão</v>
          </cell>
          <cell r="D26" t="str">
            <v>m²</v>
          </cell>
          <cell r="E26">
            <v>46.31</v>
          </cell>
        </row>
        <row r="27">
          <cell r="E27" t="str">
            <v/>
          </cell>
        </row>
        <row r="28">
          <cell r="B28" t="str">
            <v>01.02.00.00</v>
          </cell>
          <cell r="C28" t="str">
            <v>Placas de Obra</v>
          </cell>
          <cell r="E28" t="str">
            <v/>
          </cell>
        </row>
        <row r="29">
          <cell r="B29" t="str">
            <v>01.02.00.02</v>
          </cell>
          <cell r="C29" t="str">
            <v>Placa da obra</v>
          </cell>
          <cell r="D29" t="str">
            <v>m²</v>
          </cell>
          <cell r="E29">
            <v>233.2</v>
          </cell>
        </row>
        <row r="30">
          <cell r="E30" t="str">
            <v/>
          </cell>
        </row>
        <row r="31">
          <cell r="B31" t="str">
            <v>01.03.00.00</v>
          </cell>
          <cell r="C31" t="str">
            <v>Mobilização e Desmobilização</v>
          </cell>
          <cell r="E31" t="str">
            <v/>
          </cell>
        </row>
        <row r="32">
          <cell r="B32" t="str">
            <v>01.03.00.01</v>
          </cell>
          <cell r="C32" t="str">
            <v>Mobilização</v>
          </cell>
          <cell r="D32" t="str">
            <v>vb</v>
          </cell>
          <cell r="E32">
            <v>0</v>
          </cell>
        </row>
        <row r="33">
          <cell r="B33" t="str">
            <v>01.03.00.02</v>
          </cell>
          <cell r="C33" t="str">
            <v>Desmobilização</v>
          </cell>
          <cell r="D33" t="str">
            <v>vb</v>
          </cell>
          <cell r="E33">
            <v>0</v>
          </cell>
        </row>
        <row r="34">
          <cell r="E34" t="str">
            <v/>
          </cell>
        </row>
        <row r="35">
          <cell r="B35" t="str">
            <v>01.04.00.00</v>
          </cell>
          <cell r="C35" t="str">
            <v>Operação e Supervisão do Canteiro</v>
          </cell>
          <cell r="E35" t="str">
            <v/>
          </cell>
        </row>
        <row r="36">
          <cell r="B36" t="str">
            <v>01.04.01.10</v>
          </cell>
          <cell r="C36" t="str">
            <v>Carga e descarga de entulho</v>
          </cell>
          <cell r="D36" t="str">
            <v>m³</v>
          </cell>
          <cell r="E36">
            <v>3.33</v>
          </cell>
        </row>
        <row r="37">
          <cell r="B37" t="str">
            <v>01.04.01.21</v>
          </cell>
          <cell r="C37" t="str">
            <v>Transporte de entulho a 1 km</v>
          </cell>
          <cell r="D37" t="str">
            <v>m³</v>
          </cell>
          <cell r="E37">
            <v>1.66</v>
          </cell>
        </row>
        <row r="38">
          <cell r="B38" t="str">
            <v>01.04.01.22</v>
          </cell>
          <cell r="C38" t="str">
            <v>Transporte de entulho a 2 km</v>
          </cell>
          <cell r="D38" t="str">
            <v>m³</v>
          </cell>
          <cell r="E38">
            <v>2.38</v>
          </cell>
        </row>
        <row r="39">
          <cell r="B39" t="str">
            <v>01.04.01.23</v>
          </cell>
          <cell r="C39" t="str">
            <v>Transporte de entulho a 3 km</v>
          </cell>
          <cell r="D39" t="str">
            <v>m³</v>
          </cell>
          <cell r="E39">
            <v>2.85</v>
          </cell>
        </row>
        <row r="40">
          <cell r="B40" t="str">
            <v>01.04.01.25</v>
          </cell>
          <cell r="C40" t="str">
            <v>Transporte de entulho a 5 km</v>
          </cell>
          <cell r="D40" t="str">
            <v>m³</v>
          </cell>
          <cell r="E40">
            <v>3.69</v>
          </cell>
        </row>
        <row r="41">
          <cell r="B41" t="str">
            <v>01.04.01.27</v>
          </cell>
          <cell r="C41" t="str">
            <v>Transporte de entulho a 7 km</v>
          </cell>
          <cell r="D41" t="str">
            <v>m³</v>
          </cell>
          <cell r="E41">
            <v>4.3899999999999997</v>
          </cell>
        </row>
        <row r="42">
          <cell r="B42" t="str">
            <v>01.04.01.30</v>
          </cell>
          <cell r="C42" t="str">
            <v>Transporte de entulho a 10 km</v>
          </cell>
          <cell r="D42" t="str">
            <v>m³</v>
          </cell>
          <cell r="E42">
            <v>5.28</v>
          </cell>
        </row>
        <row r="43">
          <cell r="E43" t="str">
            <v/>
          </cell>
        </row>
        <row r="44">
          <cell r="B44" t="str">
            <v>02.00.00.00</v>
          </cell>
          <cell r="C44" t="str">
            <v>SERVIÇOS TÉCNICOS</v>
          </cell>
          <cell r="E44" t="str">
            <v/>
          </cell>
        </row>
        <row r="45">
          <cell r="B45" t="str">
            <v>02.04.00.00</v>
          </cell>
          <cell r="C45" t="str">
            <v>Locação e Cadastro</v>
          </cell>
          <cell r="E45" t="str">
            <v/>
          </cell>
        </row>
        <row r="46">
          <cell r="B46" t="str">
            <v>02.04.01.10</v>
          </cell>
          <cell r="C46" t="str">
            <v>Locação para obras de condutos forçados</v>
          </cell>
          <cell r="D46" t="str">
            <v>m</v>
          </cell>
          <cell r="E46">
            <v>0.24</v>
          </cell>
        </row>
        <row r="47">
          <cell r="B47" t="str">
            <v>02.04.01.20</v>
          </cell>
          <cell r="C47" t="str">
            <v>Locação e nivelamento para obras de condutos livres</v>
          </cell>
          <cell r="D47" t="str">
            <v>m</v>
          </cell>
          <cell r="E47">
            <v>0.88</v>
          </cell>
        </row>
        <row r="48">
          <cell r="B48" t="str">
            <v>02.04.01.30</v>
          </cell>
          <cell r="C48" t="str">
            <v>Locação de obras localizadas</v>
          </cell>
          <cell r="D48" t="str">
            <v>m²</v>
          </cell>
          <cell r="E48">
            <v>4.18</v>
          </cell>
        </row>
        <row r="49">
          <cell r="B49" t="str">
            <v>02.04.01.40</v>
          </cell>
          <cell r="C49" t="str">
            <v>Locação e nivelamento de obras localizadas</v>
          </cell>
          <cell r="D49" t="str">
            <v>m²</v>
          </cell>
          <cell r="E49">
            <v>4.84</v>
          </cell>
        </row>
        <row r="50">
          <cell r="B50" t="str">
            <v>02.04.02.10</v>
          </cell>
          <cell r="C50" t="str">
            <v>Cadastro e desenho para obras de condutos forçados</v>
          </cell>
          <cell r="D50" t="str">
            <v>m</v>
          </cell>
          <cell r="E50">
            <v>0.33</v>
          </cell>
        </row>
        <row r="51">
          <cell r="B51" t="str">
            <v>02.04.02.20</v>
          </cell>
          <cell r="C51" t="str">
            <v>Cadastro e desenho para obras de condutos livres</v>
          </cell>
          <cell r="D51" t="str">
            <v>m</v>
          </cell>
          <cell r="E51">
            <v>0.65</v>
          </cell>
        </row>
        <row r="52">
          <cell r="B52" t="str">
            <v>02.04.02.30</v>
          </cell>
          <cell r="C52" t="str">
            <v>Cadastro e desenho para ligações prediais</v>
          </cell>
          <cell r="D52" t="str">
            <v>m</v>
          </cell>
          <cell r="E52">
            <v>0.64</v>
          </cell>
        </row>
        <row r="53">
          <cell r="E53" t="str">
            <v/>
          </cell>
        </row>
        <row r="54">
          <cell r="B54" t="str">
            <v>03.00.00.00</v>
          </cell>
          <cell r="C54" t="str">
            <v>SERVIÇOS PRELIMINARES</v>
          </cell>
          <cell r="E54" t="str">
            <v/>
          </cell>
        </row>
        <row r="55">
          <cell r="B55" t="str">
            <v>03.01.00.00</v>
          </cell>
          <cell r="C55" t="str">
            <v>Preparo do Terreno</v>
          </cell>
          <cell r="E55" t="str">
            <v/>
          </cell>
        </row>
        <row r="56">
          <cell r="B56" t="str">
            <v>03.01.00.10</v>
          </cell>
          <cell r="C56" t="str">
            <v>Limpeza manual do terreno</v>
          </cell>
          <cell r="D56" t="str">
            <v>m²</v>
          </cell>
          <cell r="E56">
            <v>1.39</v>
          </cell>
        </row>
        <row r="57">
          <cell r="B57" t="str">
            <v>03.01.00.20</v>
          </cell>
          <cell r="C57" t="str">
            <v>Limpeza mecanizada do terreno</v>
          </cell>
          <cell r="D57" t="str">
            <v>m²</v>
          </cell>
          <cell r="E57">
            <v>0.96</v>
          </cell>
        </row>
        <row r="58">
          <cell r="B58" t="str">
            <v>03.01.00.30</v>
          </cell>
          <cell r="C58" t="str">
            <v>Destocamento de árvores diâmetro de 15 a 40 cm</v>
          </cell>
          <cell r="D58" t="str">
            <v>un</v>
          </cell>
          <cell r="E58">
            <v>17.55</v>
          </cell>
        </row>
        <row r="59">
          <cell r="E59" t="str">
            <v/>
          </cell>
        </row>
        <row r="60">
          <cell r="B60" t="str">
            <v>03.02.00.00</v>
          </cell>
          <cell r="C60" t="str">
            <v>Trânsito e Segurança</v>
          </cell>
          <cell r="E60" t="str">
            <v/>
          </cell>
        </row>
        <row r="61">
          <cell r="B61" t="str">
            <v>03.02.00.10</v>
          </cell>
          <cell r="C61" t="str">
            <v>Sinalização com cavaletes, placas e cones</v>
          </cell>
          <cell r="D61" t="str">
            <v>m</v>
          </cell>
          <cell r="E61">
            <v>1.06</v>
          </cell>
        </row>
        <row r="62">
          <cell r="B62" t="str">
            <v>03.02.00.20</v>
          </cell>
          <cell r="C62" t="str">
            <v>Sinalização luminosa, com cavaletes, placas e cones</v>
          </cell>
          <cell r="D62" t="str">
            <v>m</v>
          </cell>
          <cell r="E62">
            <v>1.69</v>
          </cell>
        </row>
        <row r="63">
          <cell r="B63" t="str">
            <v>03.02.00.30</v>
          </cell>
          <cell r="C63" t="str">
            <v>Tapume de proteção</v>
          </cell>
          <cell r="D63" t="str">
            <v>m²</v>
          </cell>
          <cell r="E63">
            <v>15.6</v>
          </cell>
        </row>
        <row r="64">
          <cell r="B64" t="str">
            <v>03.02.00.40</v>
          </cell>
          <cell r="C64" t="str">
            <v>Passadiço de madeira - 1,00 × 2,00 m</v>
          </cell>
          <cell r="D64" t="str">
            <v>un</v>
          </cell>
          <cell r="E64">
            <v>102.94</v>
          </cell>
        </row>
        <row r="65">
          <cell r="B65" t="str">
            <v>03.02.00.50</v>
          </cell>
          <cell r="C65" t="str">
            <v>Passadiço de aço,  espessura 3/4" - 2,00 × 1,00 m</v>
          </cell>
          <cell r="D65" t="str">
            <v>un</v>
          </cell>
          <cell r="E65">
            <v>103.61</v>
          </cell>
        </row>
        <row r="66">
          <cell r="E66" t="str">
            <v/>
          </cell>
        </row>
        <row r="67">
          <cell r="B67" t="str">
            <v>03.05.00.00</v>
          </cell>
          <cell r="C67" t="str">
            <v>Demolições</v>
          </cell>
          <cell r="E67" t="str">
            <v/>
          </cell>
        </row>
        <row r="68">
          <cell r="B68" t="str">
            <v>03.05.00.10</v>
          </cell>
          <cell r="C68" t="str">
            <v>Demolição manual de concreto estrutural</v>
          </cell>
          <cell r="D68" t="str">
            <v>m³</v>
          </cell>
          <cell r="E68">
            <v>153.22999999999999</v>
          </cell>
        </row>
        <row r="69">
          <cell r="B69" t="str">
            <v>03.05.00.20</v>
          </cell>
          <cell r="C69" t="str">
            <v>Demolição mecânica de concreto estrutural</v>
          </cell>
          <cell r="D69" t="str">
            <v>m³</v>
          </cell>
          <cell r="E69">
            <v>140.91</v>
          </cell>
        </row>
        <row r="70">
          <cell r="B70" t="str">
            <v>03.05.00.30</v>
          </cell>
          <cell r="C70" t="str">
            <v>Demolição de alvenaria de tijolos, sem reaproveitamento</v>
          </cell>
          <cell r="D70" t="str">
            <v>m³</v>
          </cell>
          <cell r="E70">
            <v>19.149999999999999</v>
          </cell>
        </row>
        <row r="71">
          <cell r="B71" t="str">
            <v>03.05.00.40</v>
          </cell>
          <cell r="C71" t="str">
            <v>Demolição de alvenaria de tijolos, com reaproveitamento</v>
          </cell>
          <cell r="D71" t="str">
            <v>m³</v>
          </cell>
          <cell r="E71">
            <v>35.85</v>
          </cell>
        </row>
        <row r="72">
          <cell r="B72" t="str">
            <v>03.05.00.50</v>
          </cell>
          <cell r="C72" t="str">
            <v>Demolição de alvenaria de pedras</v>
          </cell>
          <cell r="D72" t="str">
            <v>m³</v>
          </cell>
          <cell r="E72">
            <v>30.29</v>
          </cell>
        </row>
        <row r="73">
          <cell r="B73" t="str">
            <v>03.05.00.60</v>
          </cell>
          <cell r="C73" t="str">
            <v>Demolição de reboco</v>
          </cell>
          <cell r="D73" t="str">
            <v>m²</v>
          </cell>
          <cell r="E73">
            <v>2.39</v>
          </cell>
        </row>
        <row r="74">
          <cell r="B74" t="str">
            <v>03.05.00.64</v>
          </cell>
          <cell r="C74" t="str">
            <v>Demolição de revestimento de azulejos</v>
          </cell>
          <cell r="D74" t="str">
            <v>m²</v>
          </cell>
          <cell r="E74">
            <v>2.99</v>
          </cell>
        </row>
        <row r="75">
          <cell r="B75" t="str">
            <v>03.05.00.70</v>
          </cell>
          <cell r="C75" t="str">
            <v>Demolição de cobertura de telha cerâmica, com reaproveitamento</v>
          </cell>
          <cell r="D75" t="str">
            <v>m²</v>
          </cell>
          <cell r="E75">
            <v>2.9</v>
          </cell>
        </row>
        <row r="76">
          <cell r="B76" t="str">
            <v>03.05.00.74</v>
          </cell>
          <cell r="C76" t="str">
            <v>Demolição de cobertura de telha de fibrocimento, com reaproveitamento</v>
          </cell>
          <cell r="D76" t="str">
            <v>m²</v>
          </cell>
          <cell r="E76">
            <v>1.94</v>
          </cell>
        </row>
        <row r="77">
          <cell r="B77" t="str">
            <v>03.05.00.80</v>
          </cell>
          <cell r="C77" t="str">
            <v>Demolição de forro de madeira, com reaproveitamento</v>
          </cell>
          <cell r="D77" t="str">
            <v>m²</v>
          </cell>
          <cell r="E77">
            <v>2.9</v>
          </cell>
        </row>
        <row r="78">
          <cell r="E78" t="str">
            <v/>
          </cell>
        </row>
        <row r="79">
          <cell r="B79" t="str">
            <v>04.00.00.00</v>
          </cell>
          <cell r="C79" t="str">
            <v>MOVIMENTO DE SOLO</v>
          </cell>
          <cell r="E79" t="str">
            <v/>
          </cell>
        </row>
        <row r="80">
          <cell r="B80" t="str">
            <v>04.01.00.00</v>
          </cell>
          <cell r="C80" t="str">
            <v>Escavação de Solo Localizada</v>
          </cell>
          <cell r="E80" t="str">
            <v/>
          </cell>
        </row>
        <row r="81">
          <cell r="B81" t="str">
            <v>04.01.01.12</v>
          </cell>
          <cell r="C81" t="str">
            <v>Escavação manual localizada, areia 0-2 m</v>
          </cell>
          <cell r="D81" t="str">
            <v>m³</v>
          </cell>
          <cell r="E81">
            <v>12.8</v>
          </cell>
        </row>
        <row r="82">
          <cell r="B82" t="str">
            <v>04.01.01.13</v>
          </cell>
          <cell r="C82" t="str">
            <v>Escavação manual localizada, areia 0-3 m</v>
          </cell>
          <cell r="D82" t="str">
            <v>m³</v>
          </cell>
          <cell r="E82">
            <v>15.03</v>
          </cell>
        </row>
        <row r="83">
          <cell r="B83" t="str">
            <v>04.01.01.14</v>
          </cell>
          <cell r="C83" t="str">
            <v>Escavação manual localizada, areia 0-4 m</v>
          </cell>
          <cell r="D83" t="str">
            <v>m³</v>
          </cell>
          <cell r="E83">
            <v>17.809999999999999</v>
          </cell>
        </row>
        <row r="84">
          <cell r="B84" t="str">
            <v>04.01.01.22</v>
          </cell>
          <cell r="C84" t="str">
            <v>Escavação manual localizada, terra 0-2 m</v>
          </cell>
          <cell r="D84" t="str">
            <v>m³</v>
          </cell>
          <cell r="E84">
            <v>15.03</v>
          </cell>
        </row>
        <row r="85">
          <cell r="B85" t="str">
            <v>04.01.01.23</v>
          </cell>
          <cell r="C85" t="str">
            <v>Escavação manual localizada, terra 0-3 m</v>
          </cell>
          <cell r="D85" t="str">
            <v>m³</v>
          </cell>
          <cell r="E85">
            <v>18.36</v>
          </cell>
        </row>
        <row r="86">
          <cell r="B86" t="str">
            <v>04.01.01.24</v>
          </cell>
          <cell r="C86" t="str">
            <v>Escavação manual localizada, terra 0-4 m</v>
          </cell>
          <cell r="D86" t="str">
            <v>m³</v>
          </cell>
          <cell r="E86">
            <v>21.15</v>
          </cell>
        </row>
        <row r="87">
          <cell r="B87" t="str">
            <v>04.01.01.32</v>
          </cell>
          <cell r="C87" t="str">
            <v>Escavação manual localizada, moledo 0-2 m</v>
          </cell>
          <cell r="D87" t="str">
            <v>m³</v>
          </cell>
          <cell r="E87">
            <v>20.59</v>
          </cell>
        </row>
        <row r="88">
          <cell r="B88" t="str">
            <v>04.01.01.33</v>
          </cell>
          <cell r="C88" t="str">
            <v>Escavação manual localizada, moledo 0-3 m</v>
          </cell>
          <cell r="D88" t="str">
            <v>m³</v>
          </cell>
          <cell r="E88">
            <v>25.04</v>
          </cell>
        </row>
        <row r="89">
          <cell r="B89" t="str">
            <v>04.01.01.34</v>
          </cell>
          <cell r="C89" t="str">
            <v>Escavação manual localizada, moledo 0-4 m</v>
          </cell>
          <cell r="D89" t="str">
            <v>m³</v>
          </cell>
          <cell r="E89">
            <v>28.94</v>
          </cell>
        </row>
        <row r="90">
          <cell r="B90" t="str">
            <v>04.01.02.12</v>
          </cell>
          <cell r="C90" t="str">
            <v>Escavação mecânica localizada, areia 0-2 m</v>
          </cell>
          <cell r="D90" t="str">
            <v>m³</v>
          </cell>
          <cell r="E90">
            <v>3.68</v>
          </cell>
        </row>
        <row r="91">
          <cell r="B91" t="str">
            <v>04.01.02.13</v>
          </cell>
          <cell r="C91" t="str">
            <v>Escavação mecânica localizada, areia 0-3 m</v>
          </cell>
          <cell r="D91" t="str">
            <v>m³</v>
          </cell>
          <cell r="E91">
            <v>4.04</v>
          </cell>
        </row>
        <row r="92">
          <cell r="B92" t="str">
            <v>04.01.02.14</v>
          </cell>
          <cell r="C92" t="str">
            <v>Escavação mecânica localizada, areia 0-4 m</v>
          </cell>
          <cell r="D92" t="str">
            <v>m³</v>
          </cell>
          <cell r="E92">
            <v>4.41</v>
          </cell>
        </row>
        <row r="93">
          <cell r="B93" t="str">
            <v>04.01.02.15</v>
          </cell>
          <cell r="C93" t="str">
            <v>Escavação mecânica localizada, areia 0-5 m</v>
          </cell>
          <cell r="D93" t="str">
            <v>m³</v>
          </cell>
          <cell r="E93">
            <v>4.28</v>
          </cell>
        </row>
        <row r="94">
          <cell r="B94" t="str">
            <v>04.01.02.16</v>
          </cell>
          <cell r="C94" t="str">
            <v>Escavação mecânica localizada, areia 0-6 m</v>
          </cell>
          <cell r="D94" t="str">
            <v>m³</v>
          </cell>
          <cell r="E94">
            <v>4.5999999999999996</v>
          </cell>
        </row>
        <row r="95">
          <cell r="B95" t="str">
            <v>04.01.02.22</v>
          </cell>
          <cell r="C95" t="str">
            <v>Escavação mecânica localizada, terra 0-2 m</v>
          </cell>
          <cell r="D95" t="str">
            <v>m³</v>
          </cell>
          <cell r="E95">
            <v>4.91</v>
          </cell>
        </row>
        <row r="96">
          <cell r="B96" t="str">
            <v>04.01.02.23</v>
          </cell>
          <cell r="C96" t="str">
            <v>Escavação mecânica localizada, terra 0-3 m</v>
          </cell>
          <cell r="D96" t="str">
            <v>m³</v>
          </cell>
          <cell r="E96">
            <v>5.41</v>
          </cell>
        </row>
        <row r="97">
          <cell r="B97" t="str">
            <v>04.01.02.24</v>
          </cell>
          <cell r="C97" t="str">
            <v>Escavação mecânica localizada, terra 0-4 m</v>
          </cell>
          <cell r="D97" t="str">
            <v>m³</v>
          </cell>
          <cell r="E97">
            <v>5.9</v>
          </cell>
        </row>
        <row r="98">
          <cell r="B98" t="str">
            <v>04.01.02.25</v>
          </cell>
          <cell r="C98" t="str">
            <v>Escavação mecânica localizada, terra 0-5 m</v>
          </cell>
          <cell r="D98" t="str">
            <v>m³</v>
          </cell>
          <cell r="E98">
            <v>5.73</v>
          </cell>
        </row>
        <row r="99">
          <cell r="B99" t="str">
            <v>04.01.02.26</v>
          </cell>
          <cell r="C99" t="str">
            <v>Escavação mecânica localizada, terra 0-6 m</v>
          </cell>
          <cell r="D99" t="str">
            <v>m³</v>
          </cell>
          <cell r="E99">
            <v>6.18</v>
          </cell>
        </row>
        <row r="100">
          <cell r="B100" t="str">
            <v>04.01.02.32</v>
          </cell>
          <cell r="C100" t="str">
            <v>Escavação mecânica localizada, moledo 0-2 m</v>
          </cell>
          <cell r="D100" t="str">
            <v>m³</v>
          </cell>
          <cell r="E100">
            <v>6.33</v>
          </cell>
        </row>
        <row r="101">
          <cell r="B101" t="str">
            <v>04.01.02.33</v>
          </cell>
          <cell r="C101" t="str">
            <v>Escavação mecânica localizada, moledo 0-3 m</v>
          </cell>
          <cell r="D101" t="str">
            <v>m³</v>
          </cell>
          <cell r="E101">
            <v>6.95</v>
          </cell>
        </row>
        <row r="102">
          <cell r="B102" t="str">
            <v>04.01.02.34</v>
          </cell>
          <cell r="C102" t="str">
            <v>Escavação mecânica localizada, moledo 0-4 m</v>
          </cell>
          <cell r="D102" t="str">
            <v>m³</v>
          </cell>
          <cell r="E102">
            <v>7.59</v>
          </cell>
        </row>
        <row r="103">
          <cell r="B103" t="str">
            <v>04.01.02.35</v>
          </cell>
          <cell r="C103" t="str">
            <v>Escavação mecânica localizada, moledo 0-5 m</v>
          </cell>
          <cell r="D103" t="str">
            <v>m³</v>
          </cell>
          <cell r="E103">
            <v>7.41</v>
          </cell>
        </row>
        <row r="104">
          <cell r="B104" t="str">
            <v>04.01.02.36</v>
          </cell>
          <cell r="C104" t="str">
            <v>Escavação mecânica localizada, moledo 0-6 m</v>
          </cell>
          <cell r="D104" t="str">
            <v>m³</v>
          </cell>
          <cell r="E104">
            <v>7.99</v>
          </cell>
        </row>
        <row r="105">
          <cell r="E105" t="str">
            <v/>
          </cell>
        </row>
        <row r="106">
          <cell r="B106" t="str">
            <v>04.02.00.00</v>
          </cell>
          <cell r="C106" t="str">
            <v>Escavação de Solo Valas</v>
          </cell>
          <cell r="E106" t="str">
            <v/>
          </cell>
        </row>
        <row r="107">
          <cell r="B107" t="str">
            <v>04.02.01.12</v>
          </cell>
          <cell r="C107" t="str">
            <v>Escavação manual valas, areia 0-2 m</v>
          </cell>
          <cell r="D107" t="str">
            <v>m³</v>
          </cell>
          <cell r="E107">
            <v>13.91</v>
          </cell>
        </row>
        <row r="108">
          <cell r="B108" t="str">
            <v>04.02.01.13</v>
          </cell>
          <cell r="C108" t="str">
            <v>Escavação manual valas, areia 0-3 m</v>
          </cell>
          <cell r="D108" t="str">
            <v>m³</v>
          </cell>
          <cell r="E108">
            <v>16.7</v>
          </cell>
        </row>
        <row r="109">
          <cell r="B109" t="str">
            <v>04.02.01.14</v>
          </cell>
          <cell r="C109" t="str">
            <v>Escavação manual valas, areia 0-4 m</v>
          </cell>
          <cell r="D109" t="str">
            <v>m³</v>
          </cell>
          <cell r="E109">
            <v>19.48</v>
          </cell>
        </row>
        <row r="110">
          <cell r="B110" t="str">
            <v>04.02.01.22</v>
          </cell>
          <cell r="C110" t="str">
            <v>Escavação manual valas, terra 0-2 m</v>
          </cell>
          <cell r="D110" t="str">
            <v>m³</v>
          </cell>
          <cell r="E110">
            <v>16.7</v>
          </cell>
        </row>
        <row r="111">
          <cell r="B111" t="str">
            <v>04.02.01.23</v>
          </cell>
          <cell r="C111" t="str">
            <v>Escavação manual valas, terra 0-3 m</v>
          </cell>
          <cell r="D111" t="str">
            <v>m³</v>
          </cell>
          <cell r="E111">
            <v>20.04</v>
          </cell>
        </row>
        <row r="112">
          <cell r="B112" t="str">
            <v>04.02.01.24</v>
          </cell>
          <cell r="C112" t="str">
            <v>Escavação manual valas, terra 0-4 m</v>
          </cell>
          <cell r="D112" t="str">
            <v>m³</v>
          </cell>
          <cell r="E112">
            <v>23.38</v>
          </cell>
        </row>
        <row r="113">
          <cell r="B113" t="str">
            <v>04.02.01.32</v>
          </cell>
          <cell r="C113" t="str">
            <v>Escavação manual valas, moledo 0-2 m</v>
          </cell>
          <cell r="D113" t="str">
            <v>m³</v>
          </cell>
          <cell r="E113">
            <v>22.81</v>
          </cell>
        </row>
        <row r="114">
          <cell r="B114" t="str">
            <v>04.02.01.33</v>
          </cell>
          <cell r="C114" t="str">
            <v>Escavação manual valas, moledo 0-3 m</v>
          </cell>
          <cell r="D114" t="str">
            <v>m³</v>
          </cell>
          <cell r="E114">
            <v>27.28</v>
          </cell>
        </row>
        <row r="115">
          <cell r="B115" t="str">
            <v>04.02.01.34</v>
          </cell>
          <cell r="C115" t="str">
            <v>Escavação manual valas, moledo 0-4 m</v>
          </cell>
          <cell r="D115" t="str">
            <v>m³</v>
          </cell>
          <cell r="E115">
            <v>31.73</v>
          </cell>
        </row>
        <row r="116">
          <cell r="B116" t="str">
            <v>04.02.02.12</v>
          </cell>
          <cell r="C116" t="str">
            <v>Escavação mecânica valas, areia 0-2 m</v>
          </cell>
          <cell r="D116" t="str">
            <v>m³</v>
          </cell>
          <cell r="E116">
            <v>4.5999999999999996</v>
          </cell>
        </row>
        <row r="117">
          <cell r="B117" t="str">
            <v>04.02.02.13</v>
          </cell>
          <cell r="C117" t="str">
            <v>Escavação mecânica valas, areia 0-3 m</v>
          </cell>
          <cell r="D117" t="str">
            <v>m³</v>
          </cell>
          <cell r="E117">
            <v>5.0599999999999996</v>
          </cell>
        </row>
        <row r="118">
          <cell r="B118" t="str">
            <v>04.02.02.14</v>
          </cell>
          <cell r="C118" t="str">
            <v>Escavação mecânica valas, areia 0-4 m</v>
          </cell>
          <cell r="D118" t="str">
            <v>m³</v>
          </cell>
          <cell r="E118">
            <v>5.53</v>
          </cell>
        </row>
        <row r="119">
          <cell r="B119" t="str">
            <v>04.02.02.15</v>
          </cell>
          <cell r="C119" t="str">
            <v>Escavação mecânica valas, areia 0-5 m</v>
          </cell>
          <cell r="D119" t="str">
            <v>m³</v>
          </cell>
          <cell r="E119">
            <v>5.18</v>
          </cell>
        </row>
        <row r="120">
          <cell r="B120" t="str">
            <v>04.02.02.16</v>
          </cell>
          <cell r="C120" t="str">
            <v>Escavação mecânica valas, areia 0-6 m</v>
          </cell>
          <cell r="D120" t="str">
            <v>m³</v>
          </cell>
          <cell r="E120">
            <v>5.56</v>
          </cell>
        </row>
        <row r="121">
          <cell r="B121" t="str">
            <v>04.02.02.22</v>
          </cell>
          <cell r="C121" t="str">
            <v>Escavação mecânica valas, terra 0-2 m</v>
          </cell>
          <cell r="D121" t="str">
            <v>m³</v>
          </cell>
          <cell r="E121">
            <v>6.16</v>
          </cell>
        </row>
        <row r="122">
          <cell r="B122" t="str">
            <v>04.02.02.23</v>
          </cell>
          <cell r="C122" t="str">
            <v>Escavação mecânica valas, terra 0-3 m</v>
          </cell>
          <cell r="D122" t="str">
            <v>m³</v>
          </cell>
          <cell r="E122">
            <v>6.79</v>
          </cell>
        </row>
        <row r="123">
          <cell r="B123" t="str">
            <v>04.02.02.24</v>
          </cell>
          <cell r="C123" t="str">
            <v>Escavação mecânica valas, terra 0-4 m</v>
          </cell>
          <cell r="D123" t="str">
            <v>m³</v>
          </cell>
          <cell r="E123">
            <v>7.4</v>
          </cell>
        </row>
        <row r="124">
          <cell r="B124" t="str">
            <v>04.02.02.25</v>
          </cell>
          <cell r="C124" t="str">
            <v>Escavação mecânica valas, terra 0-5 m</v>
          </cell>
          <cell r="D124" t="str">
            <v>m³</v>
          </cell>
          <cell r="E124">
            <v>6.93</v>
          </cell>
        </row>
        <row r="125">
          <cell r="B125" t="str">
            <v>04.02.02.26</v>
          </cell>
          <cell r="C125" t="str">
            <v>Escavação mecânica valas, terra 0-6 m</v>
          </cell>
          <cell r="D125" t="str">
            <v>m³</v>
          </cell>
          <cell r="E125">
            <v>7.46</v>
          </cell>
        </row>
        <row r="126">
          <cell r="B126" t="str">
            <v>04.02.02.32</v>
          </cell>
          <cell r="C126" t="str">
            <v>Escavação mecânica valas, moledo 0-2 m</v>
          </cell>
          <cell r="D126" t="str">
            <v>m³</v>
          </cell>
          <cell r="E126">
            <v>7.93</v>
          </cell>
        </row>
        <row r="127">
          <cell r="B127" t="str">
            <v>04.02.02.33</v>
          </cell>
          <cell r="C127" t="str">
            <v>Escavação mecânica valas, moledo 0-3 m</v>
          </cell>
          <cell r="D127" t="str">
            <v>m³</v>
          </cell>
          <cell r="E127">
            <v>8.73</v>
          </cell>
        </row>
        <row r="128">
          <cell r="B128" t="str">
            <v>04.02.02.34</v>
          </cell>
          <cell r="C128" t="str">
            <v>Escavação mecânica valas, moledo 0-4 m</v>
          </cell>
          <cell r="D128" t="str">
            <v>m³</v>
          </cell>
          <cell r="E128">
            <v>9.51</v>
          </cell>
        </row>
        <row r="129">
          <cell r="B129" t="str">
            <v>04.02.02.35</v>
          </cell>
          <cell r="C129" t="str">
            <v>Escavação mecânica valas, moledo 0-5 m</v>
          </cell>
          <cell r="D129" t="str">
            <v>m³</v>
          </cell>
          <cell r="E129">
            <v>8.9600000000000009</v>
          </cell>
        </row>
        <row r="130">
          <cell r="B130" t="str">
            <v>04.02.02.36</v>
          </cell>
          <cell r="C130" t="str">
            <v>Escavação mecânica valas, moledo 0-6 m</v>
          </cell>
          <cell r="D130" t="str">
            <v>m³</v>
          </cell>
          <cell r="E130">
            <v>9.65</v>
          </cell>
        </row>
        <row r="131">
          <cell r="E131" t="str">
            <v/>
          </cell>
        </row>
        <row r="132">
          <cell r="B132" t="str">
            <v>04.03.00.00</v>
          </cell>
          <cell r="C132" t="str">
            <v>Escavação de Rocha Branda Localizada</v>
          </cell>
          <cell r="E132" t="str">
            <v/>
          </cell>
        </row>
        <row r="133">
          <cell r="B133" t="str">
            <v>04.03.02.02</v>
          </cell>
          <cell r="C133" t="str">
            <v>Escavação em rocha branda localizada a frio 0-2 m</v>
          </cell>
          <cell r="D133" t="str">
            <v>m³</v>
          </cell>
          <cell r="E133">
            <v>53.21</v>
          </cell>
        </row>
        <row r="134">
          <cell r="B134" t="str">
            <v>04.03.02.03</v>
          </cell>
          <cell r="C134" t="str">
            <v>Escavação em rocha branda localizada a frio 0-3 m</v>
          </cell>
          <cell r="D134" t="str">
            <v>m³</v>
          </cell>
          <cell r="E134">
            <v>58.48</v>
          </cell>
        </row>
        <row r="135">
          <cell r="B135" t="str">
            <v>04.03.02.04</v>
          </cell>
          <cell r="C135" t="str">
            <v>Escavação em rocha branda localizada a frio 0-4 m</v>
          </cell>
          <cell r="D135" t="str">
            <v>m³</v>
          </cell>
          <cell r="E135">
            <v>63.89</v>
          </cell>
        </row>
        <row r="136">
          <cell r="B136" t="str">
            <v>04.03.02.05</v>
          </cell>
          <cell r="C136" t="str">
            <v>Escavação em rocha branda localizada a frio 0-5 m</v>
          </cell>
          <cell r="D136" t="str">
            <v>m³</v>
          </cell>
          <cell r="E136">
            <v>69.180000000000007</v>
          </cell>
        </row>
        <row r="137">
          <cell r="B137" t="str">
            <v>04.03.02.06</v>
          </cell>
          <cell r="C137" t="str">
            <v>Escavação em rocha branda localizada a frio 0-6 m</v>
          </cell>
          <cell r="D137" t="str">
            <v>m³</v>
          </cell>
          <cell r="E137">
            <v>74.44</v>
          </cell>
        </row>
        <row r="138">
          <cell r="E138" t="str">
            <v/>
          </cell>
        </row>
        <row r="139">
          <cell r="B139" t="str">
            <v>04.04.00.00</v>
          </cell>
          <cell r="C139" t="str">
            <v xml:space="preserve">Escavação de Rocha Branda Valas </v>
          </cell>
          <cell r="E139" t="str">
            <v/>
          </cell>
        </row>
        <row r="140">
          <cell r="B140" t="str">
            <v>04.04.02.02</v>
          </cell>
          <cell r="C140" t="str">
            <v>Escavação em rocha branda valas a frio 0-2 m</v>
          </cell>
          <cell r="D140" t="str">
            <v>m³</v>
          </cell>
          <cell r="E140">
            <v>61.28</v>
          </cell>
        </row>
        <row r="141">
          <cell r="B141" t="str">
            <v>04.04.02.03</v>
          </cell>
          <cell r="C141" t="str">
            <v>Escavação em rocha branda valas a frio 0-3 m</v>
          </cell>
          <cell r="D141" t="str">
            <v>m³</v>
          </cell>
          <cell r="E141">
            <v>67.400000000000006</v>
          </cell>
        </row>
        <row r="142">
          <cell r="B142" t="str">
            <v>04.04.02.04</v>
          </cell>
          <cell r="C142" t="str">
            <v>Escavação em rocha branda valas a frio 0-4 m</v>
          </cell>
          <cell r="D142" t="str">
            <v>m³</v>
          </cell>
          <cell r="E142">
            <v>73.53</v>
          </cell>
        </row>
        <row r="143">
          <cell r="B143" t="str">
            <v>04.04.02.05</v>
          </cell>
          <cell r="C143" t="str">
            <v>Escavação em rocha branda valas a frio 0-5 m</v>
          </cell>
          <cell r="D143" t="str">
            <v>m³</v>
          </cell>
          <cell r="E143">
            <v>76.53</v>
          </cell>
        </row>
        <row r="144">
          <cell r="B144" t="str">
            <v>04.04.02.06</v>
          </cell>
          <cell r="C144" t="str">
            <v>Escavação em rocha branda valas a frio 0-6 m</v>
          </cell>
          <cell r="D144" t="str">
            <v>m³</v>
          </cell>
          <cell r="E144">
            <v>82.43</v>
          </cell>
        </row>
        <row r="145">
          <cell r="E145" t="str">
            <v/>
          </cell>
        </row>
        <row r="146">
          <cell r="B146" t="str">
            <v>04.05.01.00</v>
          </cell>
          <cell r="C146" t="str">
            <v xml:space="preserve">Escavação de Rocha Dura Localizada </v>
          </cell>
          <cell r="E146" t="str">
            <v/>
          </cell>
        </row>
        <row r="147">
          <cell r="B147" t="str">
            <v>04.05.01.02</v>
          </cell>
          <cell r="C147" t="str">
            <v>Escavação em rocha dura localizada a fogo 0-2 m</v>
          </cell>
          <cell r="D147" t="str">
            <v>m³</v>
          </cell>
          <cell r="E147">
            <v>123.68</v>
          </cell>
        </row>
        <row r="148">
          <cell r="B148" t="str">
            <v>04.05.01.03</v>
          </cell>
          <cell r="C148" t="str">
            <v>Escavação em rocha dura localizada a fogo 0-3 m</v>
          </cell>
          <cell r="D148" t="str">
            <v>m³</v>
          </cell>
          <cell r="E148">
            <v>130.05000000000001</v>
          </cell>
        </row>
        <row r="149">
          <cell r="B149" t="str">
            <v>04.05.01.04</v>
          </cell>
          <cell r="C149" t="str">
            <v>Escavação em rocha dura localizada a fogo 0-4 m</v>
          </cell>
          <cell r="D149" t="str">
            <v>m³</v>
          </cell>
          <cell r="E149">
            <v>136.21</v>
          </cell>
        </row>
        <row r="150">
          <cell r="B150" t="str">
            <v>04.05.01.05</v>
          </cell>
          <cell r="C150" t="str">
            <v>Escavação em rocha dura localizada a fogo 0-5 m</v>
          </cell>
          <cell r="D150" t="str">
            <v>m³</v>
          </cell>
          <cell r="E150">
            <v>139.58000000000001</v>
          </cell>
        </row>
        <row r="151">
          <cell r="B151" t="str">
            <v>04.05.01.06</v>
          </cell>
          <cell r="C151" t="str">
            <v>Escavação em rocha dura localizada a fogo 0-6 m</v>
          </cell>
          <cell r="D151" t="str">
            <v>m³</v>
          </cell>
          <cell r="E151">
            <v>145.35</v>
          </cell>
        </row>
        <row r="152">
          <cell r="E152" t="str">
            <v/>
          </cell>
        </row>
        <row r="153">
          <cell r="B153" t="str">
            <v>04.06.01.00</v>
          </cell>
          <cell r="C153" t="str">
            <v>Escavação de Rocha Dura Valas</v>
          </cell>
          <cell r="E153" t="str">
            <v/>
          </cell>
        </row>
        <row r="154">
          <cell r="B154" t="str">
            <v>04.06.01.02</v>
          </cell>
          <cell r="C154" t="str">
            <v>Escavação em rocha dura valas a fogo 0-2 m</v>
          </cell>
          <cell r="D154" t="str">
            <v>m³</v>
          </cell>
          <cell r="E154">
            <v>153.51</v>
          </cell>
        </row>
        <row r="155">
          <cell r="B155" t="str">
            <v>04.06.01.03</v>
          </cell>
          <cell r="C155" t="str">
            <v>Escavação em rocha dura valas a fogo 0-3 m</v>
          </cell>
          <cell r="D155" t="str">
            <v>m³</v>
          </cell>
          <cell r="E155">
            <v>162.58000000000001</v>
          </cell>
        </row>
        <row r="156">
          <cell r="B156" t="str">
            <v>04.06.01.04</v>
          </cell>
          <cell r="C156" t="str">
            <v>Escavação em rocha dura valas a fogo 0-4 m</v>
          </cell>
          <cell r="D156" t="str">
            <v>m³</v>
          </cell>
          <cell r="E156">
            <v>171.41</v>
          </cell>
        </row>
        <row r="157">
          <cell r="B157" t="str">
            <v>04.06.01.05</v>
          </cell>
          <cell r="C157" t="str">
            <v>Escavação em rocha dura valas a fogo 0-5 m</v>
          </cell>
          <cell r="D157" t="str">
            <v>m³</v>
          </cell>
          <cell r="E157">
            <v>173.08</v>
          </cell>
        </row>
        <row r="158">
          <cell r="B158" t="str">
            <v>04.06.01.06</v>
          </cell>
          <cell r="C158" t="str">
            <v>Escavação em rocha dura valas a fogo 0-6 m</v>
          </cell>
          <cell r="D158" t="str">
            <v>m³</v>
          </cell>
          <cell r="E158">
            <v>181.6</v>
          </cell>
        </row>
        <row r="159">
          <cell r="E159" t="str">
            <v/>
          </cell>
        </row>
        <row r="160">
          <cell r="B160" t="str">
            <v>04.09.00.00</v>
          </cell>
          <cell r="C160" t="str">
            <v>Aterro, Reaterro, Lastros</v>
          </cell>
          <cell r="E160" t="str">
            <v/>
          </cell>
        </row>
        <row r="161">
          <cell r="B161" t="str">
            <v>04.09.02.01</v>
          </cell>
          <cell r="C161" t="str">
            <v>Reenchimento compactado a percussão</v>
          </cell>
          <cell r="D161" t="str">
            <v>m³</v>
          </cell>
          <cell r="E161">
            <v>4.54</v>
          </cell>
        </row>
        <row r="162">
          <cell r="B162" t="str">
            <v>04.09.02.02</v>
          </cell>
          <cell r="C162" t="str">
            <v>Reenchimento manual apiloado</v>
          </cell>
          <cell r="D162" t="str">
            <v>m³</v>
          </cell>
          <cell r="E162">
            <v>7.68</v>
          </cell>
        </row>
        <row r="163">
          <cell r="B163" t="str">
            <v>04.09.02.03</v>
          </cell>
          <cell r="C163" t="str">
            <v>Material empréstimo areia - medição no aterro compacto</v>
          </cell>
          <cell r="D163" t="str">
            <v>m³</v>
          </cell>
          <cell r="E163">
            <v>39.49</v>
          </cell>
        </row>
        <row r="164">
          <cell r="B164" t="str">
            <v>04.09.02.04</v>
          </cell>
          <cell r="C164" t="str">
            <v>Material empréstimo terra - medição no aterro compacto</v>
          </cell>
          <cell r="D164" t="str">
            <v>m³</v>
          </cell>
          <cell r="E164">
            <v>15.75</v>
          </cell>
        </row>
        <row r="165">
          <cell r="B165" t="str">
            <v>04.09.02.05</v>
          </cell>
          <cell r="C165" t="str">
            <v>Material empréstimo argila - medição no aterro compacto</v>
          </cell>
          <cell r="D165" t="str">
            <v>m³</v>
          </cell>
          <cell r="E165">
            <v>21</v>
          </cell>
        </row>
        <row r="166">
          <cell r="B166" t="str">
            <v>04.09.02.06</v>
          </cell>
          <cell r="C166" t="str">
            <v>Material empréstimo saibro - medição no aterro compacto</v>
          </cell>
          <cell r="D166" t="str">
            <v>m³</v>
          </cell>
          <cell r="E166">
            <v>38.5</v>
          </cell>
        </row>
        <row r="167">
          <cell r="B167" t="str">
            <v>04.09.03.01</v>
          </cell>
          <cell r="C167" t="str">
            <v>Lastro de areia</v>
          </cell>
          <cell r="D167" t="str">
            <v>m³</v>
          </cell>
          <cell r="E167">
            <v>44.03</v>
          </cell>
        </row>
        <row r="168">
          <cell r="B168" t="str">
            <v>04.09.03.02</v>
          </cell>
          <cell r="C168" t="str">
            <v>Lastro de brita</v>
          </cell>
          <cell r="D168" t="str">
            <v>m³</v>
          </cell>
          <cell r="E168">
            <v>65.959999999999994</v>
          </cell>
        </row>
        <row r="169">
          <cell r="E169" t="str">
            <v/>
          </cell>
        </row>
        <row r="170">
          <cell r="B170" t="str">
            <v>04.10.00.00</v>
          </cell>
          <cell r="C170" t="str">
            <v>Carga, Transporte, Descarga</v>
          </cell>
          <cell r="E170" t="str">
            <v/>
          </cell>
        </row>
        <row r="171">
          <cell r="B171" t="str">
            <v>04.10.01.01</v>
          </cell>
          <cell r="C171" t="str">
            <v>Carga e descarga de areia para empréstimo</v>
          </cell>
          <cell r="D171" t="str">
            <v>m³</v>
          </cell>
          <cell r="E171">
            <v>2.64</v>
          </cell>
        </row>
        <row r="172">
          <cell r="B172" t="str">
            <v>04.10.01.02</v>
          </cell>
          <cell r="C172" t="str">
            <v>Carga e descarga de terra para empréstimo</v>
          </cell>
          <cell r="D172" t="str">
            <v>m³</v>
          </cell>
          <cell r="E172">
            <v>3.29</v>
          </cell>
        </row>
        <row r="173">
          <cell r="B173" t="str">
            <v>04.10.01.11</v>
          </cell>
          <cell r="C173" t="str">
            <v>Transporte de areia para empréstimo - 1 km</v>
          </cell>
          <cell r="D173" t="str">
            <v>m³</v>
          </cell>
          <cell r="E173">
            <v>1.94</v>
          </cell>
        </row>
        <row r="174">
          <cell r="B174" t="str">
            <v>04.10.01.12</v>
          </cell>
          <cell r="C174" t="str">
            <v>Transporte de areia para empréstimo - 2 km</v>
          </cell>
          <cell r="D174" t="str">
            <v>m³</v>
          </cell>
          <cell r="E174">
            <v>2.78</v>
          </cell>
        </row>
        <row r="175">
          <cell r="B175" t="str">
            <v>04.10.01.13</v>
          </cell>
          <cell r="C175" t="str">
            <v>Transporte de areia para empréstimo - 3 km</v>
          </cell>
          <cell r="D175" t="str">
            <v>m³</v>
          </cell>
          <cell r="E175">
            <v>3.33</v>
          </cell>
        </row>
        <row r="176">
          <cell r="B176" t="str">
            <v>04.10.01.15</v>
          </cell>
          <cell r="C176" t="str">
            <v>Transporte de areia para empréstimo - 5 km</v>
          </cell>
          <cell r="D176" t="str">
            <v>m³</v>
          </cell>
          <cell r="E176">
            <v>4.33</v>
          </cell>
        </row>
        <row r="177">
          <cell r="B177" t="str">
            <v>04.10.01.17</v>
          </cell>
          <cell r="C177" t="str">
            <v>Transporte de areia para empréstimo - 7 km</v>
          </cell>
          <cell r="D177" t="str">
            <v>m³</v>
          </cell>
          <cell r="E177">
            <v>5.14</v>
          </cell>
        </row>
        <row r="178">
          <cell r="B178" t="str">
            <v>04.10.01.20</v>
          </cell>
          <cell r="C178" t="str">
            <v>Transporte de areia para empréstimo - 10 km</v>
          </cell>
          <cell r="D178" t="str">
            <v>m³</v>
          </cell>
          <cell r="E178">
            <v>6.18</v>
          </cell>
        </row>
        <row r="179">
          <cell r="B179" t="str">
            <v>04.10.01.31</v>
          </cell>
          <cell r="C179" t="str">
            <v>Transporte de terra para empréstimo - 1 km</v>
          </cell>
          <cell r="D179" t="str">
            <v>m³</v>
          </cell>
          <cell r="E179">
            <v>2.33</v>
          </cell>
        </row>
        <row r="180">
          <cell r="B180" t="str">
            <v>04.10.01.32</v>
          </cell>
          <cell r="C180" t="str">
            <v>Transporte de terra para empréstimo - 2 km</v>
          </cell>
          <cell r="D180" t="str">
            <v>m³</v>
          </cell>
          <cell r="E180">
            <v>3.33</v>
          </cell>
        </row>
        <row r="181">
          <cell r="B181" t="str">
            <v>04.10.01.33</v>
          </cell>
          <cell r="C181" t="str">
            <v>Transporte de terra para empréstimo - 3 km</v>
          </cell>
          <cell r="D181" t="str">
            <v>m³</v>
          </cell>
          <cell r="E181">
            <v>3.99</v>
          </cell>
        </row>
        <row r="182">
          <cell r="B182" t="str">
            <v>04.10.01.35</v>
          </cell>
          <cell r="C182" t="str">
            <v>Transporte de terra para empréstimo - 5 km</v>
          </cell>
          <cell r="D182" t="str">
            <v>m³</v>
          </cell>
          <cell r="E182">
            <v>5.16</v>
          </cell>
        </row>
        <row r="183">
          <cell r="B183" t="str">
            <v>04.10.01.37</v>
          </cell>
          <cell r="C183" t="str">
            <v>Transporte de terra para empréstimo - 7 km</v>
          </cell>
          <cell r="D183" t="str">
            <v>m³</v>
          </cell>
          <cell r="E183">
            <v>6.15</v>
          </cell>
        </row>
        <row r="184">
          <cell r="B184" t="str">
            <v>04.10.01.40</v>
          </cell>
          <cell r="C184" t="str">
            <v>Transporte de terra para empréstimo - 10 km</v>
          </cell>
          <cell r="D184" t="str">
            <v>m³</v>
          </cell>
          <cell r="E184">
            <v>7.39</v>
          </cell>
        </row>
        <row r="185">
          <cell r="B185" t="str">
            <v>04.10.02.01</v>
          </cell>
          <cell r="C185" t="str">
            <v>Carga e descarga de solo para bota-fora</v>
          </cell>
          <cell r="D185" t="str">
            <v>m³</v>
          </cell>
          <cell r="E185">
            <v>2.94</v>
          </cell>
        </row>
        <row r="186">
          <cell r="B186" t="str">
            <v>04.10.02.02</v>
          </cell>
          <cell r="C186" t="str">
            <v>Carga e descarga de rocha para bota-fora</v>
          </cell>
          <cell r="D186" t="str">
            <v>m³</v>
          </cell>
          <cell r="E186">
            <v>4.6500000000000004</v>
          </cell>
        </row>
        <row r="187">
          <cell r="B187" t="str">
            <v>04.10.02.11</v>
          </cell>
          <cell r="C187" t="str">
            <v>Transporte de solos para bota-fora - 1 km</v>
          </cell>
          <cell r="D187" t="str">
            <v>m³</v>
          </cell>
          <cell r="E187">
            <v>2.08</v>
          </cell>
        </row>
        <row r="188">
          <cell r="B188" t="str">
            <v>04.10.02.12</v>
          </cell>
          <cell r="C188" t="str">
            <v>Transporte de solos para bota-fora - 2 km</v>
          </cell>
          <cell r="D188" t="str">
            <v>m³</v>
          </cell>
          <cell r="E188">
            <v>2.96</v>
          </cell>
        </row>
        <row r="189">
          <cell r="B189" t="str">
            <v>04.10.02.13</v>
          </cell>
          <cell r="C189" t="str">
            <v>Transporte de solos para bota-fora - 3 km</v>
          </cell>
          <cell r="D189" t="str">
            <v>m³</v>
          </cell>
          <cell r="E189">
            <v>3.56</v>
          </cell>
        </row>
        <row r="190">
          <cell r="B190" t="str">
            <v>04.10.02.15</v>
          </cell>
          <cell r="C190" t="str">
            <v>Transporte de solos para bota-fora - 5 km</v>
          </cell>
          <cell r="D190" t="str">
            <v>m³</v>
          </cell>
          <cell r="E190">
            <v>4.6100000000000003</v>
          </cell>
        </row>
        <row r="191">
          <cell r="B191" t="str">
            <v>04.10.02.17</v>
          </cell>
          <cell r="C191" t="str">
            <v>Transporte de solos para bota-fora - 7 km</v>
          </cell>
          <cell r="D191" t="str">
            <v>m³</v>
          </cell>
          <cell r="E191">
            <v>5.49</v>
          </cell>
        </row>
        <row r="192">
          <cell r="B192" t="str">
            <v>04.10.02.20</v>
          </cell>
          <cell r="C192" t="str">
            <v>Transporte de solos para bota-fora - 10 km</v>
          </cell>
          <cell r="D192" t="str">
            <v>m³</v>
          </cell>
          <cell r="E192">
            <v>6.6</v>
          </cell>
        </row>
        <row r="193">
          <cell r="B193" t="str">
            <v>04.10.02.31</v>
          </cell>
          <cell r="C193" t="str">
            <v>Transporte de rocha para bota-fora - 1 km</v>
          </cell>
          <cell r="D193" t="str">
            <v>m³</v>
          </cell>
          <cell r="E193">
            <v>2.74</v>
          </cell>
        </row>
        <row r="194">
          <cell r="B194" t="str">
            <v>04.10.02.32</v>
          </cell>
          <cell r="C194" t="str">
            <v>Transporte de rocha para bota-fora - 2 km</v>
          </cell>
          <cell r="D194" t="str">
            <v>m³</v>
          </cell>
          <cell r="E194">
            <v>3.91</v>
          </cell>
        </row>
        <row r="195">
          <cell r="B195" t="str">
            <v>04.10.02.33</v>
          </cell>
          <cell r="C195" t="str">
            <v>Transporte de rocha para bota-fora - 3 km</v>
          </cell>
          <cell r="D195" t="str">
            <v>m³</v>
          </cell>
          <cell r="E195">
            <v>4.7</v>
          </cell>
        </row>
        <row r="196">
          <cell r="B196" t="str">
            <v>04.10.02.35</v>
          </cell>
          <cell r="C196" t="str">
            <v>Transporte de rocha para bota-fora - 5 km</v>
          </cell>
          <cell r="D196" t="str">
            <v>m³</v>
          </cell>
          <cell r="E196">
            <v>6.09</v>
          </cell>
        </row>
        <row r="197">
          <cell r="B197" t="str">
            <v>04.10.02.37</v>
          </cell>
          <cell r="C197" t="str">
            <v>Transporte de rocha para bota-fora - 7 km</v>
          </cell>
          <cell r="D197" t="str">
            <v>m³</v>
          </cell>
          <cell r="E197">
            <v>7.24</v>
          </cell>
        </row>
        <row r="198">
          <cell r="B198" t="str">
            <v>04.10.02.40</v>
          </cell>
          <cell r="C198" t="str">
            <v>Transporte de rocha para bota-fora - 10 km</v>
          </cell>
          <cell r="D198" t="str">
            <v>m³</v>
          </cell>
          <cell r="E198">
            <v>8.6999999999999993</v>
          </cell>
        </row>
        <row r="199">
          <cell r="E199" t="str">
            <v/>
          </cell>
        </row>
        <row r="200">
          <cell r="B200" t="str">
            <v>05.00.00.00</v>
          </cell>
          <cell r="C200" t="str">
            <v>ESCORAMENTO</v>
          </cell>
          <cell r="E200" t="str">
            <v/>
          </cell>
        </row>
        <row r="201">
          <cell r="B201" t="str">
            <v>05.01.00.00</v>
          </cell>
          <cell r="C201" t="str">
            <v>Escoramentos em Madeira</v>
          </cell>
          <cell r="E201" t="str">
            <v/>
          </cell>
        </row>
        <row r="202">
          <cell r="B202" t="str">
            <v>05.01.00.10</v>
          </cell>
          <cell r="C202" t="str">
            <v>Pontaleteamento de madeira</v>
          </cell>
          <cell r="D202" t="str">
            <v>m²</v>
          </cell>
          <cell r="E202">
            <v>7.93</v>
          </cell>
        </row>
        <row r="203">
          <cell r="B203" t="str">
            <v>05.01.00.20</v>
          </cell>
          <cell r="C203" t="str">
            <v>Escoramento descontínuo de madeira</v>
          </cell>
          <cell r="D203" t="str">
            <v>m²</v>
          </cell>
          <cell r="E203">
            <v>14.05</v>
          </cell>
        </row>
        <row r="204">
          <cell r="B204" t="str">
            <v>05.01.00.30</v>
          </cell>
          <cell r="C204" t="str">
            <v>Escoramento contínuo de madeira</v>
          </cell>
          <cell r="D204" t="str">
            <v>m²</v>
          </cell>
          <cell r="E204">
            <v>19.600000000000001</v>
          </cell>
        </row>
        <row r="205">
          <cell r="E205" t="str">
            <v/>
          </cell>
        </row>
        <row r="206">
          <cell r="B206" t="str">
            <v>05.02.00.00</v>
          </cell>
          <cell r="C206" t="str">
            <v>Escoramento Metálico</v>
          </cell>
          <cell r="E206" t="str">
            <v/>
          </cell>
        </row>
        <row r="207">
          <cell r="B207" t="str">
            <v>05.02.00.30</v>
          </cell>
          <cell r="C207" t="str">
            <v>Escoramento contínuo metálico estacas-prancha</v>
          </cell>
          <cell r="D207" t="str">
            <v>m²</v>
          </cell>
          <cell r="E207">
            <v>35.43</v>
          </cell>
        </row>
        <row r="208">
          <cell r="E208" t="str">
            <v/>
          </cell>
        </row>
        <row r="209">
          <cell r="B209" t="str">
            <v>06.00.00.00</v>
          </cell>
          <cell r="C209" t="str">
            <v>ESGOTAMENTO</v>
          </cell>
          <cell r="E209" t="str">
            <v/>
          </cell>
        </row>
        <row r="210">
          <cell r="B210" t="str">
            <v>06.01.00.00</v>
          </cell>
          <cell r="C210" t="str">
            <v>Esgotamento com Bombas</v>
          </cell>
          <cell r="E210" t="str">
            <v/>
          </cell>
        </row>
        <row r="211">
          <cell r="B211" t="str">
            <v>06.01.00.10</v>
          </cell>
          <cell r="C211" t="str">
            <v>Esgotamento com bomba auto-escorvante 3,5 HP, a gasolina</v>
          </cell>
          <cell r="D211" t="str">
            <v>h</v>
          </cell>
          <cell r="E211">
            <v>3.69</v>
          </cell>
        </row>
        <row r="212">
          <cell r="B212" t="str">
            <v>06.01.00.20</v>
          </cell>
          <cell r="C212" t="str">
            <v>Esgotamento com bomba auto-escorvante 7,0 HP, gasolina</v>
          </cell>
          <cell r="D212" t="str">
            <v>h</v>
          </cell>
          <cell r="E212">
            <v>0</v>
          </cell>
        </row>
        <row r="213">
          <cell r="B213" t="str">
            <v>***</v>
          </cell>
          <cell r="C213" t="str">
            <v>Esgotamento com bomba auto-escorvante 8,0 HP, gasolina</v>
          </cell>
          <cell r="D213" t="str">
            <v>h</v>
          </cell>
          <cell r="E213">
            <v>5.98</v>
          </cell>
        </row>
        <row r="214">
          <cell r="E214" t="str">
            <v/>
          </cell>
        </row>
        <row r="215">
          <cell r="B215" t="str">
            <v>06.02.00.00</v>
          </cell>
          <cell r="C215" t="str">
            <v>Rebaixamento de Lençol Freático</v>
          </cell>
          <cell r="E215" t="str">
            <v/>
          </cell>
        </row>
        <row r="216">
          <cell r="B216" t="str">
            <v>***</v>
          </cell>
          <cell r="C216" t="str">
            <v>Rebaixamento de lençol freático em areia, até 1,5 m de profund.</v>
          </cell>
          <cell r="D216" t="str">
            <v>m</v>
          </cell>
          <cell r="E216">
            <v>8.34</v>
          </cell>
        </row>
        <row r="217">
          <cell r="B217" t="str">
            <v>06.02.00.10</v>
          </cell>
          <cell r="C217" t="str">
            <v>Rebaixamento de lençol freático, valas em areia, até 1,5 m de profund.</v>
          </cell>
          <cell r="D217" t="str">
            <v>m</v>
          </cell>
          <cell r="E217">
            <v>0</v>
          </cell>
        </row>
        <row r="218">
          <cell r="E218" t="str">
            <v/>
          </cell>
        </row>
        <row r="219">
          <cell r="B219" t="str">
            <v>06.03.00.00</v>
          </cell>
          <cell r="C219" t="str">
            <v>Drenagem</v>
          </cell>
          <cell r="E219" t="str">
            <v/>
          </cell>
        </row>
        <row r="220">
          <cell r="B220" t="str">
            <v>06.03.00.40</v>
          </cell>
          <cell r="C220" t="str">
            <v>Manta geotextil tecida, densidade 156 g/m²</v>
          </cell>
          <cell r="D220" t="str">
            <v>m²</v>
          </cell>
          <cell r="E220">
            <v>4.13</v>
          </cell>
        </row>
        <row r="221">
          <cell r="E221" t="str">
            <v/>
          </cell>
        </row>
        <row r="222">
          <cell r="B222" t="str">
            <v>07.00.00.00</v>
          </cell>
          <cell r="C222" t="str">
            <v>OBRAS DE CONTENÇÃO</v>
          </cell>
          <cell r="E222" t="str">
            <v/>
          </cell>
        </row>
        <row r="223">
          <cell r="B223" t="str">
            <v>07.02.00.00</v>
          </cell>
          <cell r="C223" t="str">
            <v>Gabiões</v>
          </cell>
          <cell r="E223" t="str">
            <v/>
          </cell>
        </row>
        <row r="224">
          <cell r="B224" t="str">
            <v>07.02.00.10</v>
          </cell>
          <cell r="C224" t="str">
            <v>Enchimento com pedra-de-mão de gabiões tipo colchão</v>
          </cell>
          <cell r="D224" t="str">
            <v>m³</v>
          </cell>
          <cell r="E224">
            <v>62.76</v>
          </cell>
        </row>
        <row r="225">
          <cell r="B225" t="str">
            <v>07.02.00.20</v>
          </cell>
          <cell r="C225" t="str">
            <v>Enchimento com pedra-de-mão de gabiões tipo caixa</v>
          </cell>
          <cell r="D225" t="str">
            <v>m³</v>
          </cell>
          <cell r="E225">
            <v>64.81</v>
          </cell>
        </row>
        <row r="226">
          <cell r="E226" t="str">
            <v/>
          </cell>
        </row>
        <row r="227">
          <cell r="B227" t="str">
            <v>07.03.00.00</v>
          </cell>
          <cell r="C227" t="str">
            <v>Enrocamento</v>
          </cell>
          <cell r="E227" t="str">
            <v/>
          </cell>
        </row>
        <row r="228">
          <cell r="B228" t="str">
            <v>07.03.00.10</v>
          </cell>
          <cell r="C228" t="str">
            <v>Enrocamento com pedra-de-mão lançada</v>
          </cell>
          <cell r="D228" t="str">
            <v>m³</v>
          </cell>
          <cell r="E228">
            <v>50.9</v>
          </cell>
        </row>
        <row r="229">
          <cell r="B229" t="str">
            <v>07.03.00.20</v>
          </cell>
          <cell r="C229" t="str">
            <v>Enrocamento com pedra-de-mão arrumada</v>
          </cell>
          <cell r="D229" t="str">
            <v>m³</v>
          </cell>
          <cell r="E229">
            <v>60.71</v>
          </cell>
        </row>
        <row r="230">
          <cell r="E230" t="str">
            <v/>
          </cell>
        </row>
        <row r="231">
          <cell r="B231" t="str">
            <v>08.00.00.00</v>
          </cell>
          <cell r="C231" t="str">
            <v>FUNDAÇAO E ESTRUTURA</v>
          </cell>
          <cell r="E231" t="str">
            <v/>
          </cell>
        </row>
        <row r="232">
          <cell r="B232" t="str">
            <v>08.03.00.00</v>
          </cell>
          <cell r="C232" t="str">
            <v>Lastro</v>
          </cell>
          <cell r="E232" t="str">
            <v/>
          </cell>
        </row>
        <row r="233">
          <cell r="B233" t="str">
            <v>08.03.00.14</v>
          </cell>
          <cell r="C233" t="str">
            <v>Lastro de brita nº 2</v>
          </cell>
          <cell r="D233" t="str">
            <v>m³</v>
          </cell>
          <cell r="E233">
            <v>65.959999999999994</v>
          </cell>
        </row>
        <row r="234">
          <cell r="B234" t="str">
            <v>08.03.00.34</v>
          </cell>
          <cell r="C234" t="str">
            <v>Lastro de concreto consumo minimo de cimento 250 kg/m³</v>
          </cell>
          <cell r="D234" t="str">
            <v>m³</v>
          </cell>
          <cell r="E234">
            <v>244.2</v>
          </cell>
        </row>
        <row r="235">
          <cell r="B235" t="str">
            <v>***</v>
          </cell>
          <cell r="C235" t="str">
            <v>Lastro de concreto usinado bombeado 250 kg cim/m³</v>
          </cell>
          <cell r="D235" t="str">
            <v>m³</v>
          </cell>
          <cell r="E235">
            <v>248.93</v>
          </cell>
        </row>
        <row r="236">
          <cell r="E236" t="str">
            <v/>
          </cell>
        </row>
        <row r="237">
          <cell r="B237" t="str">
            <v>08.04.00.00</v>
          </cell>
          <cell r="C237" t="str">
            <v>Fôrmas e Cimbramentos</v>
          </cell>
          <cell r="E237" t="str">
            <v/>
          </cell>
        </row>
        <row r="238">
          <cell r="B238" t="str">
            <v>08.04.00.22</v>
          </cell>
          <cell r="C238" t="str">
            <v>Fôrmas planas para fundações, com escoramento</v>
          </cell>
          <cell r="D238" t="str">
            <v>m²</v>
          </cell>
          <cell r="E238">
            <v>30.8</v>
          </cell>
        </row>
        <row r="239">
          <cell r="B239" t="str">
            <v>08.04.00.24</v>
          </cell>
          <cell r="C239" t="str">
            <v>Fôrmas planas para lajes e paredes, com escoramento</v>
          </cell>
          <cell r="D239" t="str">
            <v>m²</v>
          </cell>
          <cell r="E239">
            <v>52</v>
          </cell>
        </row>
        <row r="240">
          <cell r="B240" t="str">
            <v>08.04.00.26</v>
          </cell>
          <cell r="C240" t="str">
            <v>Fôrmas planas para vigas e pilares, com escoramento</v>
          </cell>
          <cell r="D240" t="str">
            <v>m²</v>
          </cell>
          <cell r="E240">
            <v>59.88</v>
          </cell>
        </row>
        <row r="241">
          <cell r="B241" t="str">
            <v>08.04.00.28</v>
          </cell>
          <cell r="C241" t="str">
            <v>Fôrmas planas para reservatório Intze, com escoramento</v>
          </cell>
          <cell r="D241" t="str">
            <v>m²</v>
          </cell>
          <cell r="E241">
            <v>69.38</v>
          </cell>
        </row>
        <row r="242">
          <cell r="B242" t="str">
            <v>08.04.00.42</v>
          </cell>
          <cell r="C242" t="str">
            <v>Fôrmas curvas para fundações, com escoramento</v>
          </cell>
          <cell r="D242" t="str">
            <v>m²</v>
          </cell>
          <cell r="E242">
            <v>45.99</v>
          </cell>
        </row>
        <row r="243">
          <cell r="B243" t="str">
            <v>***</v>
          </cell>
          <cell r="C243" t="str">
            <v>Fôrmas curvas cilíndricas, estruturas correntes, com escoramento</v>
          </cell>
          <cell r="D243" t="str">
            <v>m²</v>
          </cell>
          <cell r="E243">
            <v>70.98</v>
          </cell>
        </row>
        <row r="244">
          <cell r="B244" t="str">
            <v>08.04.00.44</v>
          </cell>
          <cell r="C244" t="str">
            <v>Fôrmas curvas para reservatório apoiado, com escoramento</v>
          </cell>
          <cell r="D244" t="str">
            <v>m²</v>
          </cell>
          <cell r="E244">
            <v>84.11</v>
          </cell>
        </row>
        <row r="245">
          <cell r="B245" t="str">
            <v>08.04.00.48</v>
          </cell>
          <cell r="C245" t="str">
            <v>Fôrmas curvas para reservatório Intze, com escoramento</v>
          </cell>
          <cell r="D245" t="str">
            <v>m²</v>
          </cell>
          <cell r="E245">
            <v>98.41</v>
          </cell>
        </row>
        <row r="246">
          <cell r="E246" t="str">
            <v/>
          </cell>
        </row>
        <row r="247">
          <cell r="B247" t="str">
            <v>08.05.00.00</v>
          </cell>
          <cell r="C247" t="str">
            <v>Armaduras</v>
          </cell>
          <cell r="E247" t="str">
            <v/>
          </cell>
        </row>
        <row r="248">
          <cell r="B248" t="str">
            <v>08.05.00.20</v>
          </cell>
          <cell r="C248" t="str">
            <v>Armadura CA - 50</v>
          </cell>
          <cell r="D248" t="str">
            <v>kg</v>
          </cell>
          <cell r="E248">
            <v>6.58</v>
          </cell>
        </row>
        <row r="249">
          <cell r="B249" t="str">
            <v>08.05.00.30</v>
          </cell>
          <cell r="C249" t="str">
            <v>Armadura CA - 60</v>
          </cell>
          <cell r="D249" t="str">
            <v>kg</v>
          </cell>
          <cell r="E249">
            <v>7.34</v>
          </cell>
        </row>
        <row r="250">
          <cell r="E250" t="str">
            <v/>
          </cell>
        </row>
        <row r="251">
          <cell r="B251" t="str">
            <v>08.06.00.00</v>
          </cell>
          <cell r="C251" t="str">
            <v>Concreto</v>
          </cell>
          <cell r="E251" t="str">
            <v/>
          </cell>
        </row>
        <row r="252">
          <cell r="B252" t="str">
            <v>08.06.00.14</v>
          </cell>
          <cell r="C252" t="str">
            <v>Concreto Fck = 15 MPa, mín. 340 kg cim/m³, estruturas correntes</v>
          </cell>
          <cell r="D252" t="str">
            <v>m³</v>
          </cell>
          <cell r="E252">
            <v>283.76</v>
          </cell>
        </row>
        <row r="253">
          <cell r="B253" t="str">
            <v>08.06.00.16</v>
          </cell>
          <cell r="C253" t="str">
            <v>Concreto Fck = 18 MPa, mín. 355 kg cim/m³, estruturas correntes</v>
          </cell>
          <cell r="D253" t="str">
            <v>m³</v>
          </cell>
          <cell r="E253">
            <v>288.63</v>
          </cell>
        </row>
        <row r="254">
          <cell r="B254" t="str">
            <v>08.06.00.22</v>
          </cell>
          <cell r="C254" t="str">
            <v>Concreto Fck = 20 MPa, mín. 370 kg cim/m³, fins hidráulicos</v>
          </cell>
          <cell r="D254" t="str">
            <v>m³</v>
          </cell>
          <cell r="E254">
            <v>293.64999999999998</v>
          </cell>
        </row>
        <row r="255">
          <cell r="B255" t="str">
            <v>08.06.00.24</v>
          </cell>
          <cell r="C255" t="str">
            <v>Concreto Fck = 20 MPa, mín. 370 kg cim/m³, fins hidráulicos, res. Intze</v>
          </cell>
          <cell r="D255" t="str">
            <v>m³</v>
          </cell>
          <cell r="E255">
            <v>318.69</v>
          </cell>
        </row>
        <row r="256">
          <cell r="B256" t="str">
            <v>08.06.00.26</v>
          </cell>
          <cell r="C256" t="str">
            <v>Concreto Fck = 22 MPa, mín. 380 kg cim/m³, fins hidráulicos</v>
          </cell>
          <cell r="D256" t="str">
            <v>m³</v>
          </cell>
          <cell r="E256">
            <v>298.66000000000003</v>
          </cell>
        </row>
        <row r="257">
          <cell r="B257" t="str">
            <v>08.06.00.28</v>
          </cell>
          <cell r="C257" t="str">
            <v>Concreto Fck = 22 MPa, mín. 380 kg cim/m³, fins hidráulicos, res. Intze</v>
          </cell>
          <cell r="D257" t="str">
            <v>m³</v>
          </cell>
          <cell r="E257">
            <v>323.7</v>
          </cell>
        </row>
        <row r="258">
          <cell r="B258" t="str">
            <v>08.06.00.42</v>
          </cell>
          <cell r="C258" t="str">
            <v>Concreto ciclópico 30% pedra-de-mão, min. 150 kg cim/m³</v>
          </cell>
          <cell r="D258" t="str">
            <v>m³</v>
          </cell>
          <cell r="E258">
            <v>196.3</v>
          </cell>
        </row>
        <row r="259">
          <cell r="B259" t="str">
            <v>***</v>
          </cell>
          <cell r="C259" t="str">
            <v>Concreto usinado bombeado 15 MPa, 340 kg cim/m³</v>
          </cell>
          <cell r="D259" t="str">
            <v>m³</v>
          </cell>
          <cell r="E259">
            <v>267.52999999999997</v>
          </cell>
        </row>
        <row r="260">
          <cell r="B260" t="str">
            <v>***</v>
          </cell>
          <cell r="C260" t="str">
            <v>Concreto usinado bombeado 18 MPa, 355 kg cim/m³</v>
          </cell>
          <cell r="D260" t="str">
            <v>m³</v>
          </cell>
          <cell r="E260">
            <v>276.36</v>
          </cell>
        </row>
        <row r="261">
          <cell r="B261" t="str">
            <v>***</v>
          </cell>
          <cell r="C261" t="str">
            <v>Concreto usinado bombeado 20 MPa, 370 kg cim/m³</v>
          </cell>
          <cell r="D261" t="str">
            <v>m³</v>
          </cell>
          <cell r="E261">
            <v>288.99</v>
          </cell>
        </row>
        <row r="262">
          <cell r="B262" t="str">
            <v>***</v>
          </cell>
          <cell r="C262" t="str">
            <v>Concreto usinado bombeado 20 MPa, 370 kg cim/m³, res.Intze</v>
          </cell>
          <cell r="D262" t="str">
            <v>m³</v>
          </cell>
          <cell r="E262">
            <v>295.86</v>
          </cell>
        </row>
        <row r="263">
          <cell r="B263" t="str">
            <v>***</v>
          </cell>
          <cell r="C263" t="str">
            <v>Concreto usinado bombeado 22 MPa, 380 kg cim/m³</v>
          </cell>
          <cell r="D263" t="str">
            <v>m³</v>
          </cell>
          <cell r="E263">
            <v>305.39999999999998</v>
          </cell>
        </row>
        <row r="264">
          <cell r="B264" t="str">
            <v>***</v>
          </cell>
          <cell r="C264" t="str">
            <v>Concreto usinado bombeado 22 MPa, 380 kg cim/m³, res.Intze</v>
          </cell>
          <cell r="D264" t="str">
            <v>m³</v>
          </cell>
          <cell r="E264">
            <v>312.27999999999997</v>
          </cell>
        </row>
        <row r="265">
          <cell r="B265" t="str">
            <v>***</v>
          </cell>
          <cell r="C265" t="str">
            <v>Concreto usinado bombeado 25 MPa, 390 kg cim/m³</v>
          </cell>
          <cell r="D265" t="str">
            <v>m³</v>
          </cell>
          <cell r="E265">
            <v>320.55</v>
          </cell>
        </row>
        <row r="266">
          <cell r="B266" t="str">
            <v>***</v>
          </cell>
          <cell r="C266" t="str">
            <v>Concreto usinado bombeado 25 MPa, 390 kg cim/m³, res.Intze</v>
          </cell>
          <cell r="D266" t="str">
            <v>m³</v>
          </cell>
          <cell r="E266">
            <v>327.43</v>
          </cell>
        </row>
        <row r="267">
          <cell r="B267" t="str">
            <v>***</v>
          </cell>
          <cell r="C267" t="str">
            <v>Concreto usinado bombeado 30 MPa, 400 kg cim/m³</v>
          </cell>
          <cell r="D267" t="str">
            <v>m³</v>
          </cell>
          <cell r="E267">
            <v>339.49</v>
          </cell>
        </row>
        <row r="268">
          <cell r="B268" t="str">
            <v>***</v>
          </cell>
          <cell r="C268" t="str">
            <v>Concreto usinado bombeado 30 MPa, 400 kg cim/m³, res.Intze</v>
          </cell>
          <cell r="D268" t="str">
            <v>m³</v>
          </cell>
          <cell r="E268">
            <v>375.39</v>
          </cell>
        </row>
        <row r="269">
          <cell r="E269" t="str">
            <v/>
          </cell>
        </row>
        <row r="270">
          <cell r="B270" t="str">
            <v>08.07.00.00</v>
          </cell>
          <cell r="C270" t="str">
            <v>Serviços Complementares às Obras de Concreto</v>
          </cell>
          <cell r="E270" t="str">
            <v/>
          </cell>
        </row>
        <row r="271">
          <cell r="B271" t="str">
            <v>08.07.01.10</v>
          </cell>
          <cell r="C271" t="str">
            <v>Junta de dilatação e de vedação, fins hidráulicos</v>
          </cell>
          <cell r="D271" t="str">
            <v>m</v>
          </cell>
          <cell r="E271">
            <v>87.85</v>
          </cell>
        </row>
        <row r="272">
          <cell r="B272" t="str">
            <v>08.07.02.22</v>
          </cell>
          <cell r="C272" t="str">
            <v>Apoio de neoprene 60 × 50 × 10 mm</v>
          </cell>
          <cell r="D272" t="str">
            <v>un</v>
          </cell>
          <cell r="E272">
            <v>6.41</v>
          </cell>
        </row>
        <row r="273">
          <cell r="B273" t="str">
            <v>08.07.02.24</v>
          </cell>
          <cell r="C273" t="str">
            <v>Apoio de neoprene 70 × 50 × 10 mm</v>
          </cell>
          <cell r="D273" t="str">
            <v>un</v>
          </cell>
          <cell r="E273">
            <v>6.79</v>
          </cell>
        </row>
        <row r="274">
          <cell r="B274" t="str">
            <v>08.07.02.26</v>
          </cell>
          <cell r="C274" t="str">
            <v>Apoio de neoprene 80 × 50 × 10 mm</v>
          </cell>
          <cell r="D274" t="str">
            <v>un</v>
          </cell>
          <cell r="E274">
            <v>7.16</v>
          </cell>
        </row>
        <row r="275">
          <cell r="B275" t="str">
            <v>08.07.02.28</v>
          </cell>
          <cell r="C275" t="str">
            <v>Apoio de neoprene 100 × 50 × 10 mm</v>
          </cell>
          <cell r="D275" t="str">
            <v>un</v>
          </cell>
          <cell r="E275">
            <v>7.66</v>
          </cell>
        </row>
        <row r="276">
          <cell r="E276" t="str">
            <v/>
          </cell>
        </row>
        <row r="277">
          <cell r="B277" t="str">
            <v>08.10.00.00</v>
          </cell>
          <cell r="C277" t="str">
            <v>Caixas e Poços</v>
          </cell>
          <cell r="E277" t="str">
            <v/>
          </cell>
        </row>
        <row r="278">
          <cell r="B278" t="str">
            <v>08.10.01.04</v>
          </cell>
          <cell r="C278" t="str">
            <v>Caixa de proteção para registro DN 050 a DN 250, profund. até 2,00 m</v>
          </cell>
          <cell r="D278" t="str">
            <v>un</v>
          </cell>
          <cell r="E278">
            <v>1293.8599999999999</v>
          </cell>
        </row>
        <row r="279">
          <cell r="B279" t="str">
            <v>08.10.01.06</v>
          </cell>
          <cell r="C279" t="str">
            <v>Caixa de proteção para registro DN 300 a DN 600, profund. até 2,00 m</v>
          </cell>
          <cell r="D279" t="str">
            <v>un</v>
          </cell>
          <cell r="E279">
            <v>1995.06</v>
          </cell>
        </row>
        <row r="280">
          <cell r="B280" t="str">
            <v>08.10.02.10</v>
          </cell>
          <cell r="C280" t="str">
            <v>Montagem de caixa de calçada para ramal predial esgoto</v>
          </cell>
          <cell r="D280" t="str">
            <v>un</v>
          </cell>
          <cell r="E280">
            <v>12.06</v>
          </cell>
        </row>
        <row r="281">
          <cell r="B281" t="str">
            <v>08.10.03.10</v>
          </cell>
          <cell r="C281" t="str">
            <v>Montagem de inspeção tubular até DN 150</v>
          </cell>
          <cell r="D281" t="str">
            <v>un</v>
          </cell>
          <cell r="E281">
            <v>26.64</v>
          </cell>
        </row>
        <row r="282">
          <cell r="B282" t="str">
            <v>08.10.04.10</v>
          </cell>
          <cell r="C282" t="str">
            <v>Montagem de tampão de ferro para PV</v>
          </cell>
          <cell r="D282" t="str">
            <v>un</v>
          </cell>
          <cell r="E282">
            <v>32.51</v>
          </cell>
        </row>
        <row r="283">
          <cell r="B283" t="str">
            <v>08.10.04.20</v>
          </cell>
          <cell r="C283" t="str">
            <v>Montagem de pré-moldados de concreto para PV</v>
          </cell>
          <cell r="D283" t="str">
            <v>m</v>
          </cell>
          <cell r="E283">
            <v>35.21</v>
          </cell>
        </row>
        <row r="284">
          <cell r="E284" t="str">
            <v/>
          </cell>
        </row>
        <row r="285">
          <cell r="B285" t="str">
            <v>09.00.00.00</v>
          </cell>
          <cell r="C285" t="str">
            <v>ASSENTAMENTO</v>
          </cell>
          <cell r="E285" t="str">
            <v/>
          </cell>
        </row>
        <row r="286">
          <cell r="B286" t="str">
            <v>09.01.00.00</v>
          </cell>
          <cell r="C286" t="str">
            <v>Assentamento de Tubulação</v>
          </cell>
          <cell r="E286" t="str">
            <v/>
          </cell>
        </row>
        <row r="287">
          <cell r="B287" t="str">
            <v>09.01.02.03</v>
          </cell>
          <cell r="C287" t="str">
            <v>Assentamento de tubos de ferro fundido junta elástica DN 100</v>
          </cell>
          <cell r="D287" t="str">
            <v>m</v>
          </cell>
          <cell r="E287">
            <v>1.19</v>
          </cell>
        </row>
        <row r="288">
          <cell r="B288" t="str">
            <v>09.01.02.04</v>
          </cell>
          <cell r="C288" t="str">
            <v>Assentamento de tubos de ferro fundido junta elástica DN 150</v>
          </cell>
          <cell r="D288" t="str">
            <v>m</v>
          </cell>
          <cell r="E288">
            <v>1.5</v>
          </cell>
        </row>
        <row r="289">
          <cell r="B289" t="str">
            <v>09.01.02.05</v>
          </cell>
          <cell r="C289" t="str">
            <v>Assentamento de tubos de ferro fundido junta elástica DN 200</v>
          </cell>
          <cell r="D289" t="str">
            <v>m</v>
          </cell>
          <cell r="E289">
            <v>2.71</v>
          </cell>
        </row>
        <row r="290">
          <cell r="B290" t="str">
            <v>09.01.02.06</v>
          </cell>
          <cell r="C290" t="str">
            <v>Assentamento de tubos de ferro fundido junta elástica DN 250</v>
          </cell>
          <cell r="D290" t="str">
            <v>m</v>
          </cell>
          <cell r="E290">
            <v>4.2</v>
          </cell>
        </row>
        <row r="291">
          <cell r="B291" t="str">
            <v>09.01.02.07</v>
          </cell>
          <cell r="C291" t="str">
            <v>Assentamento de tubos de ferro fundido junta elástica DN 300</v>
          </cell>
          <cell r="D291" t="str">
            <v>m</v>
          </cell>
          <cell r="E291">
            <v>5.69</v>
          </cell>
        </row>
        <row r="292">
          <cell r="B292" t="str">
            <v>09.01.02.08</v>
          </cell>
          <cell r="C292" t="str">
            <v>Assentamento de tubos de ferro fundido junta elástica DN 350</v>
          </cell>
          <cell r="D292" t="str">
            <v>m</v>
          </cell>
          <cell r="E292">
            <v>7.54</v>
          </cell>
        </row>
        <row r="293">
          <cell r="B293" t="str">
            <v>09.01.02.09</v>
          </cell>
          <cell r="C293" t="str">
            <v>Assentamento de tubos de ferro fundido junta elástica DN 400</v>
          </cell>
          <cell r="D293" t="str">
            <v>m</v>
          </cell>
          <cell r="E293">
            <v>9.84</v>
          </cell>
        </row>
        <row r="294">
          <cell r="B294" t="str">
            <v>09.01.02.10</v>
          </cell>
          <cell r="C294" t="str">
            <v>Assentamento de tubos de ferro fundido junta elástica DN 450</v>
          </cell>
          <cell r="D294" t="str">
            <v>m</v>
          </cell>
          <cell r="E294">
            <v>12.8</v>
          </cell>
        </row>
        <row r="295">
          <cell r="B295" t="str">
            <v>09.01.02.11</v>
          </cell>
          <cell r="C295" t="str">
            <v>Assentamento de tubos de ferro fundido junta elástica DN 500</v>
          </cell>
          <cell r="D295" t="str">
            <v>m</v>
          </cell>
          <cell r="E295">
            <v>16.71</v>
          </cell>
        </row>
        <row r="296">
          <cell r="B296" t="str">
            <v>09.01.02.12</v>
          </cell>
          <cell r="C296" t="str">
            <v>Assentamento de tubos de ferro fundido junta elástica DN 600</v>
          </cell>
          <cell r="D296" t="str">
            <v>m</v>
          </cell>
          <cell r="E296">
            <v>18.510000000000002</v>
          </cell>
        </row>
        <row r="297">
          <cell r="B297" t="str">
            <v>09.01.02.13</v>
          </cell>
          <cell r="C297" t="str">
            <v>Assentamento de tubos de ferro fundido junta elástica DN 700</v>
          </cell>
          <cell r="D297" t="str">
            <v>m</v>
          </cell>
          <cell r="E297">
            <v>21</v>
          </cell>
        </row>
        <row r="298">
          <cell r="B298" t="str">
            <v>09.01.02.14</v>
          </cell>
          <cell r="C298" t="str">
            <v>Assentamento de tubos de ferro fundido junta elástica DN 800</v>
          </cell>
          <cell r="D298" t="str">
            <v>m</v>
          </cell>
          <cell r="E298">
            <v>28.51</v>
          </cell>
        </row>
        <row r="299">
          <cell r="B299" t="str">
            <v>09.01.02.15</v>
          </cell>
          <cell r="C299" t="str">
            <v>Assentamento de tubos de ferro fundido junta elástica DN 900</v>
          </cell>
          <cell r="D299" t="str">
            <v>m</v>
          </cell>
          <cell r="E299">
            <v>30.89</v>
          </cell>
        </row>
        <row r="300">
          <cell r="B300" t="str">
            <v>09.01.02.16</v>
          </cell>
          <cell r="C300" t="str">
            <v>Assentamento de tubos de ferro fundido junta elástica DN 1000</v>
          </cell>
          <cell r="D300" t="str">
            <v>m</v>
          </cell>
          <cell r="E300">
            <v>33.18</v>
          </cell>
        </row>
        <row r="301">
          <cell r="B301" t="str">
            <v>09.01.05.01</v>
          </cell>
          <cell r="C301" t="str">
            <v>Assentamento de tubos de PVC junta elástica DN 50</v>
          </cell>
          <cell r="D301" t="str">
            <v>m</v>
          </cell>
          <cell r="E301">
            <v>0.78</v>
          </cell>
        </row>
        <row r="302">
          <cell r="B302" t="str">
            <v>09.01.05.02</v>
          </cell>
          <cell r="C302" t="str">
            <v>Assentamento de tubos de PVC junta elástica DN 75</v>
          </cell>
          <cell r="D302" t="str">
            <v>m</v>
          </cell>
          <cell r="E302">
            <v>0.89</v>
          </cell>
        </row>
        <row r="303">
          <cell r="B303" t="str">
            <v>09.01.05.03</v>
          </cell>
          <cell r="C303" t="str">
            <v>Assentamento de tubos de PVC junta elástica DN 100</v>
          </cell>
          <cell r="D303" t="str">
            <v>m</v>
          </cell>
          <cell r="E303">
            <v>1.01</v>
          </cell>
        </row>
        <row r="304">
          <cell r="B304" t="str">
            <v>09.01.05.04</v>
          </cell>
          <cell r="C304" t="str">
            <v>Assentamento de tubos de PVC junta elástica DN 150</v>
          </cell>
          <cell r="D304" t="str">
            <v>m</v>
          </cell>
          <cell r="E304">
            <v>1.18</v>
          </cell>
        </row>
        <row r="305">
          <cell r="B305" t="str">
            <v>09.01.05.05</v>
          </cell>
          <cell r="C305" t="str">
            <v>Assentamento de tubos de PVC junta elástica DN 200</v>
          </cell>
          <cell r="D305" t="str">
            <v>m</v>
          </cell>
          <cell r="E305">
            <v>1.38</v>
          </cell>
        </row>
        <row r="306">
          <cell r="B306" t="str">
            <v>09.01.05.06</v>
          </cell>
          <cell r="C306" t="str">
            <v>Assentamento de tubos de PVC junta elástica DN 250</v>
          </cell>
          <cell r="D306" t="str">
            <v>m</v>
          </cell>
          <cell r="E306">
            <v>1.63</v>
          </cell>
        </row>
        <row r="307">
          <cell r="B307" t="str">
            <v>09.01.05.07</v>
          </cell>
          <cell r="C307" t="str">
            <v>Assentamento de tubos de PVC junta elástica DN 300</v>
          </cell>
          <cell r="D307" t="str">
            <v>m</v>
          </cell>
          <cell r="E307">
            <v>1.96</v>
          </cell>
        </row>
        <row r="308">
          <cell r="B308" t="str">
            <v>***</v>
          </cell>
          <cell r="C308" t="str">
            <v>Assentamento de tubos de PVC junta elástica DN 350</v>
          </cell>
          <cell r="D308" t="str">
            <v>m</v>
          </cell>
          <cell r="E308">
            <v>2.36</v>
          </cell>
        </row>
        <row r="309">
          <cell r="B309" t="str">
            <v>***</v>
          </cell>
          <cell r="C309" t="str">
            <v>Assentamento de tubos de PVC junta elástica DN 400</v>
          </cell>
          <cell r="D309" t="str">
            <v>m</v>
          </cell>
          <cell r="E309">
            <v>2.79</v>
          </cell>
        </row>
        <row r="310">
          <cell r="B310" t="str">
            <v>09.01.07.03</v>
          </cell>
          <cell r="C310" t="str">
            <v>Assentamento tubos cerâmicos junta asfáltica DN 100</v>
          </cell>
          <cell r="D310" t="str">
            <v>m</v>
          </cell>
          <cell r="E310">
            <v>3.14</v>
          </cell>
        </row>
        <row r="311">
          <cell r="B311" t="str">
            <v>09.01.07.04</v>
          </cell>
          <cell r="C311" t="str">
            <v>Assentamento tubos cerâmicos junta asfáltica DN 150</v>
          </cell>
          <cell r="D311" t="str">
            <v>m</v>
          </cell>
          <cell r="E311">
            <v>4.08</v>
          </cell>
        </row>
        <row r="312">
          <cell r="B312" t="str">
            <v>09.01.07.05</v>
          </cell>
          <cell r="C312" t="str">
            <v>Assentamento tubos cerâmicos junta asfáltica DN 200</v>
          </cell>
          <cell r="D312" t="str">
            <v>m</v>
          </cell>
          <cell r="E312">
            <v>5.5</v>
          </cell>
        </row>
        <row r="313">
          <cell r="B313" t="str">
            <v>09.01.07.06</v>
          </cell>
          <cell r="C313" t="str">
            <v>Assentamento tubos cerâmicos junta asfáltica DN 250</v>
          </cell>
          <cell r="D313" t="str">
            <v>m</v>
          </cell>
          <cell r="E313">
            <v>8.08</v>
          </cell>
        </row>
        <row r="314">
          <cell r="B314" t="str">
            <v>09.01.07.07</v>
          </cell>
          <cell r="C314" t="str">
            <v>Assentamento tubos cerâmicos junta asfáltica DN 300</v>
          </cell>
          <cell r="D314" t="str">
            <v>m</v>
          </cell>
          <cell r="E314">
            <v>10.73</v>
          </cell>
        </row>
        <row r="315">
          <cell r="B315" t="str">
            <v>09.01.07.08</v>
          </cell>
          <cell r="C315" t="str">
            <v>Assentamento tubos cerâmicos junta asfáltica DN 350</v>
          </cell>
          <cell r="D315" t="str">
            <v>m</v>
          </cell>
          <cell r="E315">
            <v>14.08</v>
          </cell>
        </row>
        <row r="316">
          <cell r="B316" t="str">
            <v>09.01.08.03</v>
          </cell>
          <cell r="C316" t="str">
            <v>Assentamento de tubos cerâmicos junta elástica DN 100</v>
          </cell>
          <cell r="D316" t="str">
            <v>m</v>
          </cell>
          <cell r="E316">
            <v>1.73</v>
          </cell>
        </row>
        <row r="317">
          <cell r="B317" t="str">
            <v>09.01.08.04</v>
          </cell>
          <cell r="C317" t="str">
            <v>Assentamento de tubos cerâmicos junta elástica DN 150</v>
          </cell>
          <cell r="D317" t="str">
            <v>m</v>
          </cell>
          <cell r="E317">
            <v>2.04</v>
          </cell>
        </row>
        <row r="318">
          <cell r="B318" t="str">
            <v>09.01.08.05</v>
          </cell>
          <cell r="C318" t="str">
            <v>Assentamento de tubos cerâmicos junta elástica DN 200</v>
          </cell>
          <cell r="D318" t="str">
            <v>m</v>
          </cell>
          <cell r="E318">
            <v>2.6</v>
          </cell>
        </row>
        <row r="319">
          <cell r="B319" t="str">
            <v>09.01.08.06</v>
          </cell>
          <cell r="C319" t="str">
            <v>Assentamento de tubos cerâmicos junta elástica DN 250</v>
          </cell>
          <cell r="D319" t="str">
            <v>m</v>
          </cell>
          <cell r="E319">
            <v>3.66</v>
          </cell>
        </row>
        <row r="320">
          <cell r="B320" t="str">
            <v>09.01.08.07</v>
          </cell>
          <cell r="C320" t="str">
            <v>Assentamento de tubos cerâmicos junta elástica DN 300</v>
          </cell>
          <cell r="D320" t="str">
            <v>m</v>
          </cell>
          <cell r="E320">
            <v>5.09</v>
          </cell>
        </row>
        <row r="321">
          <cell r="B321" t="str">
            <v>09.01.08.08</v>
          </cell>
          <cell r="C321" t="str">
            <v>Assentamento de tubos cerâmicos junta elástica DN 350</v>
          </cell>
          <cell r="D321" t="str">
            <v>m</v>
          </cell>
          <cell r="E321">
            <v>6.34</v>
          </cell>
        </row>
        <row r="322">
          <cell r="B322" t="str">
            <v>09.01.10.07</v>
          </cell>
          <cell r="C322" t="str">
            <v>Assentamento de tubos de concreto junta elástica DN 300</v>
          </cell>
          <cell r="D322" t="str">
            <v>m</v>
          </cell>
          <cell r="E322">
            <v>9.7799999999999994</v>
          </cell>
        </row>
        <row r="323">
          <cell r="B323" t="str">
            <v>09.01.10.09</v>
          </cell>
          <cell r="C323" t="str">
            <v>Assentamento de tubos de concreto junta elástica DN 400</v>
          </cell>
          <cell r="D323" t="str">
            <v>m</v>
          </cell>
          <cell r="E323">
            <v>15.78</v>
          </cell>
        </row>
        <row r="324">
          <cell r="B324" t="str">
            <v>09.01.10.11</v>
          </cell>
          <cell r="C324" t="str">
            <v>Assentamento de tubos de concreto junta elástica DN 500</v>
          </cell>
          <cell r="D324" t="str">
            <v>m</v>
          </cell>
          <cell r="E324">
            <v>24.11</v>
          </cell>
        </row>
        <row r="325">
          <cell r="B325" t="str">
            <v>09.01.10.12</v>
          </cell>
          <cell r="C325" t="str">
            <v>Assentamento de tubos de concreto junta elástica DN 600</v>
          </cell>
          <cell r="D325" t="str">
            <v>m</v>
          </cell>
          <cell r="E325">
            <v>26.69</v>
          </cell>
        </row>
        <row r="326">
          <cell r="B326" t="str">
            <v>09.01.10.13</v>
          </cell>
          <cell r="C326" t="str">
            <v>Assentamento de tubos de concreto junta elástica DN 700</v>
          </cell>
          <cell r="D326" t="str">
            <v>m</v>
          </cell>
          <cell r="E326">
            <v>29.38</v>
          </cell>
        </row>
        <row r="327">
          <cell r="B327" t="str">
            <v>09.01.10.14</v>
          </cell>
          <cell r="C327" t="str">
            <v>Assentamento de tubos de concreto junta elástica DN 800</v>
          </cell>
          <cell r="D327" t="str">
            <v>m</v>
          </cell>
          <cell r="E327">
            <v>39.85</v>
          </cell>
        </row>
        <row r="328">
          <cell r="B328" t="str">
            <v>09.01.10.15</v>
          </cell>
          <cell r="C328" t="str">
            <v>Assentamento de tubos de concreto junta elástica DN 900</v>
          </cell>
          <cell r="D328" t="str">
            <v>m</v>
          </cell>
          <cell r="E328">
            <v>57.46</v>
          </cell>
        </row>
        <row r="329">
          <cell r="B329" t="str">
            <v>09.01.10.16</v>
          </cell>
          <cell r="C329" t="str">
            <v>Assentamento de tubos de concreto junta elástica DN 1000</v>
          </cell>
          <cell r="D329" t="str">
            <v>m</v>
          </cell>
          <cell r="E329">
            <v>61.84</v>
          </cell>
        </row>
        <row r="330">
          <cell r="E330" t="str">
            <v/>
          </cell>
        </row>
        <row r="331">
          <cell r="B331" t="str">
            <v>09.03.00.00</v>
          </cell>
          <cell r="C331" t="str">
            <v>Carga, Transporte e Descarga de Tubos e Peças</v>
          </cell>
          <cell r="E331" t="str">
            <v/>
          </cell>
        </row>
        <row r="332">
          <cell r="B332" t="str">
            <v>09.03.02.03</v>
          </cell>
          <cell r="C332" t="str">
            <v>Carga e descarga de tubos de ferro fundido DN 100</v>
          </cell>
          <cell r="D332" t="str">
            <v>m</v>
          </cell>
          <cell r="E332">
            <v>0.81</v>
          </cell>
        </row>
        <row r="333">
          <cell r="B333" t="str">
            <v>09.03.02.04</v>
          </cell>
          <cell r="C333" t="str">
            <v>Carga e descarga de tubos de ferro fundido DN 150</v>
          </cell>
          <cell r="D333" t="str">
            <v>m</v>
          </cell>
          <cell r="E333">
            <v>1.01</v>
          </cell>
        </row>
        <row r="334">
          <cell r="B334" t="str">
            <v>09.03.02.05</v>
          </cell>
          <cell r="C334" t="str">
            <v>Carga e descarga de tubos de ferro fundido DN 200</v>
          </cell>
          <cell r="D334" t="str">
            <v>m</v>
          </cell>
          <cell r="E334">
            <v>1.1299999999999999</v>
          </cell>
        </row>
        <row r="335">
          <cell r="B335" t="str">
            <v>09.03.02.06</v>
          </cell>
          <cell r="C335" t="str">
            <v>Carga e descarga de tubos de ferro fundido DN 250</v>
          </cell>
          <cell r="D335" t="str">
            <v>m</v>
          </cell>
          <cell r="E335">
            <v>1.33</v>
          </cell>
        </row>
        <row r="336">
          <cell r="B336" t="str">
            <v>09.03.02.07</v>
          </cell>
          <cell r="C336" t="str">
            <v>Carga e descarga de tubos de ferro fundido DN 300</v>
          </cell>
          <cell r="D336" t="str">
            <v>m</v>
          </cell>
          <cell r="E336">
            <v>1.44</v>
          </cell>
        </row>
        <row r="337">
          <cell r="B337" t="str">
            <v>09.03.02.08</v>
          </cell>
          <cell r="C337" t="str">
            <v>Carga e descarga de tubos de ferro fundido DN 350</v>
          </cell>
          <cell r="D337" t="str">
            <v>m</v>
          </cell>
          <cell r="E337">
            <v>1.76</v>
          </cell>
        </row>
        <row r="338">
          <cell r="B338" t="str">
            <v>09.03.02.09</v>
          </cell>
          <cell r="C338" t="str">
            <v>Carga e descarga de tubos de ferro fundido DN 400</v>
          </cell>
          <cell r="D338" t="str">
            <v>m</v>
          </cell>
          <cell r="E338">
            <v>1.99</v>
          </cell>
        </row>
        <row r="339">
          <cell r="B339" t="str">
            <v>09.03.02.10</v>
          </cell>
          <cell r="C339" t="str">
            <v>Carga e descarga de tubos de ferro fundido DN 450</v>
          </cell>
          <cell r="D339" t="str">
            <v>m</v>
          </cell>
          <cell r="E339">
            <v>2.2999999999999998</v>
          </cell>
        </row>
        <row r="340">
          <cell r="B340" t="str">
            <v>09.03.02.11</v>
          </cell>
          <cell r="C340" t="str">
            <v>Carga e descarga de tubos de ferro fundido DN 500</v>
          </cell>
          <cell r="D340" t="str">
            <v>m</v>
          </cell>
          <cell r="E340">
            <v>2.61</v>
          </cell>
        </row>
        <row r="341">
          <cell r="B341" t="str">
            <v>09.03.02.12</v>
          </cell>
          <cell r="C341" t="str">
            <v>Carga e descarga de tubos de ferro fundido DN 600</v>
          </cell>
          <cell r="D341" t="str">
            <v>m</v>
          </cell>
          <cell r="E341">
            <v>3.25</v>
          </cell>
        </row>
        <row r="342">
          <cell r="B342" t="str">
            <v>09.03.02.13</v>
          </cell>
          <cell r="C342" t="str">
            <v>Carga e descarga de tubos de ferro fundido DN 700</v>
          </cell>
          <cell r="D342" t="str">
            <v>m</v>
          </cell>
          <cell r="E342">
            <v>3.49</v>
          </cell>
        </row>
        <row r="343">
          <cell r="B343" t="str">
            <v>09.03.02.14</v>
          </cell>
          <cell r="C343" t="str">
            <v>Carga e descarga de tubos de ferro fundido DN 800</v>
          </cell>
          <cell r="D343" t="str">
            <v>m</v>
          </cell>
          <cell r="E343">
            <v>4.04</v>
          </cell>
        </row>
        <row r="344">
          <cell r="B344" t="str">
            <v>09.03.02.15</v>
          </cell>
          <cell r="C344" t="str">
            <v>Carga e descarga de tubos de ferro fundido DN 900</v>
          </cell>
          <cell r="D344" t="str">
            <v>m</v>
          </cell>
          <cell r="E344">
            <v>4.58</v>
          </cell>
        </row>
        <row r="345">
          <cell r="B345" t="str">
            <v>09.03.02.16</v>
          </cell>
          <cell r="C345" t="str">
            <v>Carga e descarga de tubos de ferro fundido DN 1000</v>
          </cell>
          <cell r="D345" t="str">
            <v>m</v>
          </cell>
          <cell r="E345">
            <v>5.13</v>
          </cell>
        </row>
        <row r="346">
          <cell r="B346" t="str">
            <v>09.03.05.01</v>
          </cell>
          <cell r="C346" t="str">
            <v>Carga e descarga de tubos de PVC DN 50</v>
          </cell>
          <cell r="D346" t="str">
            <v>m</v>
          </cell>
          <cell r="E346">
            <v>0.21</v>
          </cell>
        </row>
        <row r="347">
          <cell r="B347" t="str">
            <v>09.03.05.02</v>
          </cell>
          <cell r="C347" t="str">
            <v>Carga e descarga de tubos de PVC DN 75</v>
          </cell>
          <cell r="D347" t="str">
            <v>m</v>
          </cell>
          <cell r="E347">
            <v>0.26</v>
          </cell>
        </row>
        <row r="348">
          <cell r="B348" t="str">
            <v>09.03.05.03</v>
          </cell>
          <cell r="C348" t="str">
            <v>Carga e descarga de tubos de PVC DN 100</v>
          </cell>
          <cell r="D348" t="str">
            <v>m</v>
          </cell>
          <cell r="E348">
            <v>0.31</v>
          </cell>
        </row>
        <row r="349">
          <cell r="B349" t="str">
            <v>09.03.05.04</v>
          </cell>
          <cell r="C349" t="str">
            <v>Carga e descarga de tubos de PVC DN 150</v>
          </cell>
          <cell r="D349" t="str">
            <v>m</v>
          </cell>
          <cell r="E349">
            <v>0.39</v>
          </cell>
        </row>
        <row r="350">
          <cell r="B350" t="str">
            <v>09.03.05.05</v>
          </cell>
          <cell r="C350" t="str">
            <v>Carga e descarga de tubos de PVC DN 200</v>
          </cell>
          <cell r="D350" t="str">
            <v>m</v>
          </cell>
          <cell r="E350">
            <v>0.45</v>
          </cell>
        </row>
        <row r="351">
          <cell r="B351" t="str">
            <v>09.03.05.06</v>
          </cell>
          <cell r="C351" t="str">
            <v>Carga e descarga de tubos de PVC DN 250</v>
          </cell>
          <cell r="D351" t="str">
            <v>m</v>
          </cell>
          <cell r="E351">
            <v>0.53</v>
          </cell>
        </row>
        <row r="352">
          <cell r="B352" t="str">
            <v>09.03.05.07</v>
          </cell>
          <cell r="C352" t="str">
            <v>Carga e descarga de tubos de PVC DN 300</v>
          </cell>
          <cell r="D352" t="str">
            <v>m</v>
          </cell>
          <cell r="E352">
            <v>0.6</v>
          </cell>
        </row>
        <row r="353">
          <cell r="B353" t="str">
            <v>***</v>
          </cell>
          <cell r="C353" t="str">
            <v>Carga e descarga de tubos de PVC DN 350</v>
          </cell>
          <cell r="D353" t="str">
            <v>m</v>
          </cell>
          <cell r="E353">
            <v>0.71</v>
          </cell>
        </row>
        <row r="354">
          <cell r="B354" t="str">
            <v>***</v>
          </cell>
          <cell r="C354" t="str">
            <v>Carga e descarga de tubos de PVC DN 400</v>
          </cell>
          <cell r="D354" t="str">
            <v>m</v>
          </cell>
          <cell r="E354">
            <v>0.85</v>
          </cell>
        </row>
        <row r="355">
          <cell r="B355" t="str">
            <v>09.03.08.03</v>
          </cell>
          <cell r="C355" t="str">
            <v>Carga e descarga de tubos cerâmicos DN 100</v>
          </cell>
          <cell r="D355" t="str">
            <v>m</v>
          </cell>
          <cell r="E355">
            <v>1.23</v>
          </cell>
        </row>
        <row r="356">
          <cell r="B356" t="str">
            <v>09.03.08.04</v>
          </cell>
          <cell r="C356" t="str">
            <v>Carga e descarga de tubos cerâmicos DN 150</v>
          </cell>
          <cell r="D356" t="str">
            <v>m</v>
          </cell>
          <cell r="E356">
            <v>1.49</v>
          </cell>
        </row>
        <row r="357">
          <cell r="B357" t="str">
            <v>09.03.08.05</v>
          </cell>
          <cell r="C357" t="str">
            <v>Carga e descarga de tubos cerâmicos DN 200</v>
          </cell>
          <cell r="D357" t="str">
            <v>m</v>
          </cell>
          <cell r="E357">
            <v>1.73</v>
          </cell>
        </row>
        <row r="358">
          <cell r="B358" t="str">
            <v>09.03.08.06</v>
          </cell>
          <cell r="C358" t="str">
            <v>Carga e descarga de tubos cerâmicos DN 250</v>
          </cell>
          <cell r="D358" t="str">
            <v>m</v>
          </cell>
          <cell r="E358">
            <v>2.0099999999999998</v>
          </cell>
        </row>
        <row r="359">
          <cell r="B359" t="str">
            <v>09.03.08.07</v>
          </cell>
          <cell r="C359" t="str">
            <v>Carga e descarga de tubos cerâmicos DN 300</v>
          </cell>
          <cell r="D359" t="str">
            <v>m</v>
          </cell>
          <cell r="E359">
            <v>2.31</v>
          </cell>
        </row>
        <row r="360">
          <cell r="B360" t="str">
            <v>09.03.08.08</v>
          </cell>
          <cell r="C360" t="str">
            <v>Carga e descarga de tubos cerâmicos DN 350</v>
          </cell>
          <cell r="D360" t="str">
            <v>m</v>
          </cell>
          <cell r="E360">
            <v>2.84</v>
          </cell>
        </row>
        <row r="361">
          <cell r="B361" t="str">
            <v>09.03.10.07</v>
          </cell>
          <cell r="C361" t="str">
            <v>Carga e descarga de tubos de concreto DN 300</v>
          </cell>
          <cell r="D361" t="str">
            <v>m</v>
          </cell>
          <cell r="E361">
            <v>3.35</v>
          </cell>
        </row>
        <row r="362">
          <cell r="B362" t="str">
            <v>09.03.10.09</v>
          </cell>
          <cell r="C362" t="str">
            <v>Carga e descarga de tubos de concreto DN 400</v>
          </cell>
          <cell r="D362" t="str">
            <v>m</v>
          </cell>
          <cell r="E362">
            <v>4.8</v>
          </cell>
        </row>
        <row r="363">
          <cell r="B363" t="str">
            <v>09.03.10.11</v>
          </cell>
          <cell r="C363" t="str">
            <v>Carga e descarga de tubos de concreto DN 500</v>
          </cell>
          <cell r="D363" t="str">
            <v>m</v>
          </cell>
          <cell r="E363">
            <v>6.18</v>
          </cell>
        </row>
        <row r="364">
          <cell r="B364" t="str">
            <v>09.03.10.12</v>
          </cell>
          <cell r="C364" t="str">
            <v>Carga e descarga de tubos de concreto DN 600</v>
          </cell>
          <cell r="D364" t="str">
            <v>m</v>
          </cell>
          <cell r="E364">
            <v>7.58</v>
          </cell>
        </row>
        <row r="365">
          <cell r="B365" t="str">
            <v>09.03.10.13</v>
          </cell>
          <cell r="C365" t="str">
            <v>Carga e descarga de tubos de concreto DN 700</v>
          </cell>
          <cell r="D365" t="str">
            <v>m</v>
          </cell>
          <cell r="E365">
            <v>9.73</v>
          </cell>
        </row>
        <row r="366">
          <cell r="B366" t="str">
            <v>09.03.10.14</v>
          </cell>
          <cell r="C366" t="str">
            <v>Carga e descarga de tubos de concreto DN 800</v>
          </cell>
          <cell r="D366" t="str">
            <v>m</v>
          </cell>
          <cell r="E366">
            <v>11.28</v>
          </cell>
        </row>
        <row r="367">
          <cell r="B367" t="str">
            <v>09.03.10.15</v>
          </cell>
          <cell r="C367" t="str">
            <v>Carga e descarga de tubos de concreto DN 900</v>
          </cell>
          <cell r="D367" t="str">
            <v>m</v>
          </cell>
          <cell r="E367">
            <v>12.74</v>
          </cell>
        </row>
        <row r="368">
          <cell r="B368" t="str">
            <v>09.03.10.16</v>
          </cell>
          <cell r="C368" t="str">
            <v>Carga e descarga de tubos de concreto DN 1000</v>
          </cell>
          <cell r="D368" t="str">
            <v>m</v>
          </cell>
          <cell r="E368">
            <v>14.24</v>
          </cell>
        </row>
        <row r="369">
          <cell r="B369" t="str">
            <v>09.03.22.03</v>
          </cell>
          <cell r="C369" t="str">
            <v>Transporte de tubos de ferro fundido DN 100 a 4 km</v>
          </cell>
          <cell r="D369" t="str">
            <v>m</v>
          </cell>
          <cell r="E369">
            <v>0.3</v>
          </cell>
        </row>
        <row r="370">
          <cell r="B370" t="str">
            <v>09.03.22.04</v>
          </cell>
          <cell r="C370" t="str">
            <v>Transporte de tubos de ferro fundido DN 150 a 4 km</v>
          </cell>
          <cell r="D370" t="str">
            <v>m</v>
          </cell>
          <cell r="E370">
            <v>0.4</v>
          </cell>
        </row>
        <row r="371">
          <cell r="B371" t="str">
            <v>09.03.22.05</v>
          </cell>
          <cell r="C371" t="str">
            <v>Transporte de tubos de ferro fundido DN 200 a 4 km</v>
          </cell>
          <cell r="D371" t="str">
            <v>m</v>
          </cell>
          <cell r="E371">
            <v>0.4</v>
          </cell>
        </row>
        <row r="372">
          <cell r="B372" t="str">
            <v>09.03.22.06</v>
          </cell>
          <cell r="C372" t="str">
            <v>Transporte de tubos de ferro fundido DN 250 a 4 km</v>
          </cell>
          <cell r="D372" t="str">
            <v>m</v>
          </cell>
          <cell r="E372">
            <v>0.5</v>
          </cell>
        </row>
        <row r="373">
          <cell r="B373" t="str">
            <v>09.03.22.07</v>
          </cell>
          <cell r="C373" t="str">
            <v>Transporte de tubos de ferro fundido DN 300 a 4 km</v>
          </cell>
          <cell r="D373" t="str">
            <v>m</v>
          </cell>
          <cell r="E373">
            <v>0.6</v>
          </cell>
        </row>
        <row r="374">
          <cell r="B374" t="str">
            <v>09.03.22.08</v>
          </cell>
          <cell r="C374" t="str">
            <v>Transporte de tubos de ferro fundido DN 350 a 4 km</v>
          </cell>
          <cell r="D374" t="str">
            <v>m</v>
          </cell>
          <cell r="E374">
            <v>0.61</v>
          </cell>
        </row>
        <row r="375">
          <cell r="B375" t="str">
            <v>09.03.22.09</v>
          </cell>
          <cell r="C375" t="str">
            <v>Transporte de tubos de ferro fundido DN 400 a 4 km</v>
          </cell>
          <cell r="D375" t="str">
            <v>m</v>
          </cell>
          <cell r="E375">
            <v>0.71</v>
          </cell>
        </row>
        <row r="376">
          <cell r="B376" t="str">
            <v>09.03.22.10</v>
          </cell>
          <cell r="C376" t="str">
            <v>Transporte de tubos de ferro fundido DN 450 a 4 km</v>
          </cell>
          <cell r="D376" t="str">
            <v>m</v>
          </cell>
          <cell r="E376">
            <v>0.83</v>
          </cell>
        </row>
        <row r="377">
          <cell r="B377" t="str">
            <v>09.03.22.11</v>
          </cell>
          <cell r="C377" t="str">
            <v>Transporte de tubos de ferro fundido DN 500 a 4 km</v>
          </cell>
          <cell r="D377" t="str">
            <v>m</v>
          </cell>
          <cell r="E377">
            <v>0.93</v>
          </cell>
        </row>
        <row r="378">
          <cell r="B378" t="str">
            <v>09.03.22.12</v>
          </cell>
          <cell r="C378" t="str">
            <v>Transporte de tubos de ferro fundido DN 600 a 4 km</v>
          </cell>
          <cell r="D378" t="str">
            <v>m</v>
          </cell>
          <cell r="E378">
            <v>0.94</v>
          </cell>
        </row>
        <row r="379">
          <cell r="B379" t="str">
            <v>09.03.22.13</v>
          </cell>
          <cell r="C379" t="str">
            <v>Transporte de tubos de ferro fundido DN 700 a 4 km</v>
          </cell>
          <cell r="D379" t="str">
            <v>m</v>
          </cell>
          <cell r="E379">
            <v>1.03</v>
          </cell>
        </row>
        <row r="380">
          <cell r="B380" t="str">
            <v>09.03.22.14</v>
          </cell>
          <cell r="C380" t="str">
            <v>Transporte de tubos de ferro fundido DN 800 a 4 km</v>
          </cell>
          <cell r="D380" t="str">
            <v>m</v>
          </cell>
          <cell r="E380">
            <v>1.25</v>
          </cell>
        </row>
        <row r="381">
          <cell r="B381" t="str">
            <v>09.03.22.15</v>
          </cell>
          <cell r="C381" t="str">
            <v>Transporte de tubos de ferro fundido DN 900 a 4 km</v>
          </cell>
          <cell r="D381" t="str">
            <v>m</v>
          </cell>
          <cell r="E381">
            <v>1.68</v>
          </cell>
        </row>
        <row r="382">
          <cell r="B382" t="str">
            <v>09.03.22.16</v>
          </cell>
          <cell r="C382" t="str">
            <v>Transporte de tubos de ferro fundido DN 1000 a 4 km</v>
          </cell>
          <cell r="D382" t="str">
            <v>m</v>
          </cell>
          <cell r="E382">
            <v>1.69</v>
          </cell>
        </row>
        <row r="383">
          <cell r="B383" t="str">
            <v>09.03.25.01</v>
          </cell>
          <cell r="C383" t="str">
            <v>Transporte de tubos de PVC DN 50 a 4 km</v>
          </cell>
          <cell r="D383" t="str">
            <v>m</v>
          </cell>
          <cell r="E383">
            <v>0.19</v>
          </cell>
        </row>
        <row r="384">
          <cell r="B384" t="str">
            <v>09.03.25.02</v>
          </cell>
          <cell r="C384" t="str">
            <v>Transporte de tubos de PVC DN 75 a 4 km</v>
          </cell>
          <cell r="D384" t="str">
            <v>m</v>
          </cell>
          <cell r="E384">
            <v>0.19</v>
          </cell>
        </row>
        <row r="385">
          <cell r="B385" t="str">
            <v>09.03.25.03</v>
          </cell>
          <cell r="C385" t="str">
            <v>Transporte de tubos de PVC DN 100 a 4 km</v>
          </cell>
          <cell r="D385" t="str">
            <v>m</v>
          </cell>
          <cell r="E385">
            <v>0.28000000000000003</v>
          </cell>
        </row>
        <row r="386">
          <cell r="B386" t="str">
            <v>09.03.25.04</v>
          </cell>
          <cell r="C386" t="str">
            <v>Transporte de tubos de PVC DN 150 a 4 km</v>
          </cell>
          <cell r="D386" t="str">
            <v>m</v>
          </cell>
          <cell r="E386">
            <v>0.28999999999999998</v>
          </cell>
        </row>
        <row r="387">
          <cell r="B387" t="str">
            <v>09.03.25.05</v>
          </cell>
          <cell r="C387" t="str">
            <v>Transporte de tubos de PVC DN 200 a 4 km</v>
          </cell>
          <cell r="D387" t="str">
            <v>m</v>
          </cell>
          <cell r="E387">
            <v>0.3</v>
          </cell>
        </row>
        <row r="388">
          <cell r="B388" t="str">
            <v>09.03.25.06</v>
          </cell>
          <cell r="C388" t="str">
            <v>Transporte de tubos de PVC DN 250 a 4 km</v>
          </cell>
          <cell r="D388" t="str">
            <v>m</v>
          </cell>
          <cell r="E388">
            <v>0.39</v>
          </cell>
        </row>
        <row r="389">
          <cell r="B389" t="str">
            <v>09.03.25.07</v>
          </cell>
          <cell r="C389" t="str">
            <v>Transporte de tubos de PVC DN 300 a 4 km</v>
          </cell>
          <cell r="D389" t="str">
            <v>m</v>
          </cell>
          <cell r="E389">
            <v>0.4</v>
          </cell>
        </row>
        <row r="390">
          <cell r="B390" t="str">
            <v>***</v>
          </cell>
          <cell r="C390" t="str">
            <v>Transporte de tubos de PVC DN 350 a 4 km</v>
          </cell>
          <cell r="D390" t="str">
            <v>m</v>
          </cell>
          <cell r="E390">
            <v>0.5</v>
          </cell>
        </row>
        <row r="391">
          <cell r="B391" t="str">
            <v>***</v>
          </cell>
          <cell r="C391" t="str">
            <v>Transporte de tubos de PVC DN 400 a 4 km</v>
          </cell>
          <cell r="D391" t="str">
            <v>m</v>
          </cell>
          <cell r="E391">
            <v>0.6</v>
          </cell>
        </row>
        <row r="392">
          <cell r="B392" t="str">
            <v>09.03.28.03</v>
          </cell>
          <cell r="C392" t="str">
            <v>Transporte de tubos cerâmicos DN 100 a 4 km</v>
          </cell>
          <cell r="D392" t="str">
            <v>m</v>
          </cell>
          <cell r="E392">
            <v>0.38</v>
          </cell>
        </row>
        <row r="393">
          <cell r="B393" t="str">
            <v>09.03.28.04</v>
          </cell>
          <cell r="C393" t="str">
            <v>Transporte de tubos cerâmicos DN 150 a 4 km</v>
          </cell>
          <cell r="D393" t="str">
            <v>m</v>
          </cell>
          <cell r="E393">
            <v>0.48</v>
          </cell>
        </row>
        <row r="394">
          <cell r="B394" t="str">
            <v>09.03.28.05</v>
          </cell>
          <cell r="C394" t="str">
            <v>Transporte de tubos cerâmicos DN 200 a 4 km</v>
          </cell>
          <cell r="D394" t="str">
            <v>m</v>
          </cell>
          <cell r="E394">
            <v>0.57999999999999996</v>
          </cell>
        </row>
        <row r="395">
          <cell r="B395" t="str">
            <v>09.03.28.06</v>
          </cell>
          <cell r="C395" t="str">
            <v>Transporte de tubos cerâmicos DN 250 a 4 km</v>
          </cell>
          <cell r="D395" t="str">
            <v>m</v>
          </cell>
          <cell r="E395">
            <v>0.78</v>
          </cell>
        </row>
        <row r="396">
          <cell r="B396" t="str">
            <v>09.03.28.07</v>
          </cell>
          <cell r="C396" t="str">
            <v>Transporte de tubos cerâmicos DN 300 a 4 km</v>
          </cell>
          <cell r="D396" t="str">
            <v>m</v>
          </cell>
          <cell r="E396">
            <v>1.08</v>
          </cell>
        </row>
        <row r="397">
          <cell r="B397" t="str">
            <v>09.03.28.08</v>
          </cell>
          <cell r="C397" t="str">
            <v>Transporte de tubos cerâmicos DN 350 a 4 km</v>
          </cell>
          <cell r="D397" t="str">
            <v>m</v>
          </cell>
          <cell r="E397">
            <v>1.29</v>
          </cell>
        </row>
        <row r="398">
          <cell r="B398" t="str">
            <v>09.03.30.07</v>
          </cell>
          <cell r="C398" t="str">
            <v>Transporte de tubos de concreto DN 300 a 4 km</v>
          </cell>
          <cell r="D398" t="str">
            <v>m</v>
          </cell>
          <cell r="E398">
            <v>0.99</v>
          </cell>
        </row>
        <row r="399">
          <cell r="B399" t="str">
            <v>09.03.30.09</v>
          </cell>
          <cell r="C399" t="str">
            <v>Transporte de tubos de concreto DN 400 a 4 km</v>
          </cell>
          <cell r="D399" t="str">
            <v>m</v>
          </cell>
          <cell r="E399">
            <v>1.31</v>
          </cell>
        </row>
        <row r="400">
          <cell r="B400" t="str">
            <v>09.03.30.11</v>
          </cell>
          <cell r="C400" t="str">
            <v>Transporte de tubos de concreto DN 500 a 4 km</v>
          </cell>
          <cell r="D400" t="str">
            <v>m</v>
          </cell>
          <cell r="E400">
            <v>1.93</v>
          </cell>
        </row>
        <row r="401">
          <cell r="B401" t="str">
            <v>09.03.30.12</v>
          </cell>
          <cell r="C401" t="str">
            <v>Transporte de tubos de concreto DN 600 a 4 km</v>
          </cell>
          <cell r="D401" t="str">
            <v>m</v>
          </cell>
          <cell r="E401">
            <v>2.75</v>
          </cell>
        </row>
        <row r="402">
          <cell r="B402" t="str">
            <v>09.03.30.13</v>
          </cell>
          <cell r="C402" t="str">
            <v>Transporte de tubos de concreto DN 700 a 4 km</v>
          </cell>
          <cell r="D402" t="str">
            <v>m</v>
          </cell>
          <cell r="E402">
            <v>3.4</v>
          </cell>
        </row>
        <row r="403">
          <cell r="B403" t="str">
            <v>09.03.30.14</v>
          </cell>
          <cell r="C403" t="str">
            <v>Transporte de tubos de concreto DN 800 a 4 km</v>
          </cell>
          <cell r="D403" t="str">
            <v>m</v>
          </cell>
          <cell r="E403">
            <v>4.5599999999999996</v>
          </cell>
        </row>
        <row r="404">
          <cell r="B404" t="str">
            <v>09.03.30.15</v>
          </cell>
          <cell r="C404" t="str">
            <v>Transporte de tubos de concreto DN 900 a 4 km</v>
          </cell>
          <cell r="D404" t="str">
            <v>m</v>
          </cell>
          <cell r="E404">
            <v>6.99</v>
          </cell>
        </row>
        <row r="405">
          <cell r="B405" t="str">
            <v>09.03.30.16</v>
          </cell>
          <cell r="C405" t="str">
            <v>Transporte de tubos de concreto DN 1000 a 4 km</v>
          </cell>
          <cell r="D405" t="str">
            <v>m</v>
          </cell>
          <cell r="E405">
            <v>7.04</v>
          </cell>
        </row>
        <row r="406">
          <cell r="E406" t="str">
            <v/>
          </cell>
        </row>
        <row r="407">
          <cell r="B407" t="str">
            <v>10.00.00.00</v>
          </cell>
          <cell r="C407" t="str">
            <v>PAVIMENTAÇÃO</v>
          </cell>
          <cell r="E407" t="str">
            <v/>
          </cell>
        </row>
        <row r="408">
          <cell r="B408" t="str">
            <v>10.01.00.00</v>
          </cell>
          <cell r="C408" t="str">
            <v>Remoção de Pavimentos, Guias e Sarjetas</v>
          </cell>
          <cell r="E408" t="str">
            <v/>
          </cell>
        </row>
        <row r="409">
          <cell r="B409" t="str">
            <v>10.01.00.03</v>
          </cell>
          <cell r="C409" t="str">
            <v>Remoção de pavimento de concreto simples espessura de 8 a 12 cm</v>
          </cell>
          <cell r="D409" t="str">
            <v>m²</v>
          </cell>
          <cell r="E409">
            <v>13.58</v>
          </cell>
        </row>
        <row r="410">
          <cell r="B410" t="str">
            <v>10.01.00.04</v>
          </cell>
          <cell r="C410" t="str">
            <v>Remoção de pavimento de concreto armado espessura de 8 a 12 cm</v>
          </cell>
          <cell r="D410" t="str">
            <v>m²</v>
          </cell>
          <cell r="E410">
            <v>15.53</v>
          </cell>
        </row>
        <row r="411">
          <cell r="B411" t="str">
            <v>10.01.00.11</v>
          </cell>
          <cell r="C411" t="str">
            <v>Remoção de leivas</v>
          </cell>
          <cell r="D411" t="str">
            <v>m²</v>
          </cell>
          <cell r="E411">
            <v>2.79</v>
          </cell>
        </row>
        <row r="412">
          <cell r="B412" t="str">
            <v>10.01.00.21</v>
          </cell>
          <cell r="C412" t="str">
            <v>Remoção de placas regulares de basalto</v>
          </cell>
          <cell r="D412" t="str">
            <v>m²</v>
          </cell>
          <cell r="E412">
            <v>2.23</v>
          </cell>
        </row>
        <row r="413">
          <cell r="B413" t="str">
            <v>10.01.00.22</v>
          </cell>
          <cell r="C413" t="str">
            <v>Remoção de placas irregulares de basalto</v>
          </cell>
          <cell r="D413" t="str">
            <v>m²</v>
          </cell>
          <cell r="E413">
            <v>2.23</v>
          </cell>
        </row>
        <row r="414">
          <cell r="B414" t="str">
            <v>10.01.00.31</v>
          </cell>
          <cell r="C414" t="str">
            <v>Remoção de laje de grés</v>
          </cell>
          <cell r="D414" t="str">
            <v>m²</v>
          </cell>
          <cell r="E414">
            <v>2.79</v>
          </cell>
        </row>
        <row r="415">
          <cell r="B415" t="str">
            <v>10.01.00.36</v>
          </cell>
          <cell r="C415" t="str">
            <v>Remoção de piso de cimento e areia espessura de 3 a 5 cm</v>
          </cell>
          <cell r="D415" t="str">
            <v>m²</v>
          </cell>
          <cell r="E415">
            <v>2.23</v>
          </cell>
        </row>
        <row r="416">
          <cell r="B416" t="str">
            <v>10.01.00.41</v>
          </cell>
          <cell r="C416" t="str">
            <v>Remoção de meio-fio</v>
          </cell>
          <cell r="D416" t="str">
            <v>m</v>
          </cell>
          <cell r="E416">
            <v>2.23</v>
          </cell>
        </row>
        <row r="417">
          <cell r="B417" t="str">
            <v>10.01.00.54</v>
          </cell>
          <cell r="C417" t="str">
            <v>Remoção de asfalto cbuq espessura de 6 a 10 cm</v>
          </cell>
          <cell r="D417" t="str">
            <v>m²</v>
          </cell>
          <cell r="E417">
            <v>6.16</v>
          </cell>
        </row>
        <row r="418">
          <cell r="B418" t="str">
            <v>10.01.00.64</v>
          </cell>
          <cell r="C418" t="str">
            <v>Remoção de asfalto pmf espessura de 6 a 10 cm</v>
          </cell>
          <cell r="D418" t="str">
            <v>m²</v>
          </cell>
          <cell r="E418">
            <v>6.16</v>
          </cell>
        </row>
        <row r="419">
          <cell r="B419" t="str">
            <v>10.01.00.74</v>
          </cell>
          <cell r="C419" t="str">
            <v>Remoção de blocos pré-moldados</v>
          </cell>
          <cell r="D419" t="str">
            <v>m²</v>
          </cell>
          <cell r="E419">
            <v>2.23</v>
          </cell>
        </row>
        <row r="420">
          <cell r="B420" t="str">
            <v>10.01.00.75</v>
          </cell>
          <cell r="C420" t="str">
            <v>Remoção de paralelepípedos</v>
          </cell>
          <cell r="D420" t="str">
            <v>m²</v>
          </cell>
          <cell r="E420">
            <v>2.23</v>
          </cell>
        </row>
        <row r="421">
          <cell r="B421" t="str">
            <v>10.01.00.76</v>
          </cell>
          <cell r="C421" t="str">
            <v>Remoção de pedra irregular</v>
          </cell>
          <cell r="D421" t="str">
            <v>m²</v>
          </cell>
          <cell r="E421">
            <v>2.23</v>
          </cell>
        </row>
        <row r="422">
          <cell r="B422" t="str">
            <v>10.01.00.77</v>
          </cell>
          <cell r="C422" t="str">
            <v>Remoção de pedra portuguesa</v>
          </cell>
          <cell r="D422" t="str">
            <v>m²</v>
          </cell>
          <cell r="E422">
            <v>2.23</v>
          </cell>
        </row>
        <row r="423">
          <cell r="B423" t="str">
            <v>10.01.00.82</v>
          </cell>
          <cell r="C423" t="str">
            <v>Remoção de ladrilhos hidráulicos</v>
          </cell>
          <cell r="D423" t="str">
            <v>m²</v>
          </cell>
          <cell r="E423">
            <v>3.34</v>
          </cell>
        </row>
        <row r="424">
          <cell r="B424" t="str">
            <v>10.01.00.84</v>
          </cell>
          <cell r="C424" t="str">
            <v>Remoção de lajotas cerâmicas</v>
          </cell>
          <cell r="D424" t="str">
            <v>m²</v>
          </cell>
          <cell r="E424">
            <v>3.34</v>
          </cell>
        </row>
        <row r="425">
          <cell r="E425" t="str">
            <v/>
          </cell>
        </row>
        <row r="426">
          <cell r="B426" t="str">
            <v>10.02.00.00</v>
          </cell>
          <cell r="C426" t="str">
            <v>Recomposição de Pavimentos, Guias e Sarjetas</v>
          </cell>
          <cell r="E426" t="str">
            <v/>
          </cell>
        </row>
        <row r="427">
          <cell r="B427" t="str">
            <v>10.02.00.01</v>
          </cell>
          <cell r="C427" t="str">
            <v>Recomposição de pavimento de saibro</v>
          </cell>
          <cell r="D427" t="str">
            <v>m²</v>
          </cell>
          <cell r="E427">
            <v>6.45</v>
          </cell>
        </row>
        <row r="428">
          <cell r="B428" t="str">
            <v>10.02.00.03</v>
          </cell>
          <cell r="C428" t="str">
            <v>Recomposição de pavimento de concreto simples espessura 10 cm</v>
          </cell>
          <cell r="D428" t="str">
            <v>m²</v>
          </cell>
          <cell r="E428">
            <v>28.38</v>
          </cell>
        </row>
        <row r="429">
          <cell r="B429" t="str">
            <v>10.02.00.04</v>
          </cell>
          <cell r="C429" t="str">
            <v>Recomposição de pavimento de concreto armado espessura 10 cm</v>
          </cell>
          <cell r="D429" t="str">
            <v>m²</v>
          </cell>
          <cell r="E429">
            <v>48.09</v>
          </cell>
        </row>
        <row r="430">
          <cell r="B430" t="str">
            <v>10.02.00.11</v>
          </cell>
          <cell r="C430" t="str">
            <v>Recomposição de leivas</v>
          </cell>
          <cell r="D430" t="str">
            <v>m²</v>
          </cell>
          <cell r="E430">
            <v>1.68</v>
          </cell>
        </row>
        <row r="431">
          <cell r="B431" t="str">
            <v>10.02.00.21</v>
          </cell>
          <cell r="C431" t="str">
            <v>Recomposição de placas regulares de basalto</v>
          </cell>
          <cell r="D431" t="str">
            <v>m²</v>
          </cell>
          <cell r="E431">
            <v>10.29</v>
          </cell>
        </row>
        <row r="432">
          <cell r="B432" t="str">
            <v>10.02.00.22</v>
          </cell>
          <cell r="C432" t="str">
            <v>Recomposição de placas irregulares de basalto</v>
          </cell>
          <cell r="D432" t="str">
            <v>m²</v>
          </cell>
          <cell r="E432">
            <v>10.29</v>
          </cell>
        </row>
        <row r="433">
          <cell r="B433" t="str">
            <v>10.02.00.31</v>
          </cell>
          <cell r="C433" t="str">
            <v>Recomposição de lajes de grés</v>
          </cell>
          <cell r="D433" t="str">
            <v>m²</v>
          </cell>
          <cell r="E433">
            <v>13.1</v>
          </cell>
        </row>
        <row r="434">
          <cell r="B434" t="str">
            <v>10.02.00.36</v>
          </cell>
          <cell r="C434" t="str">
            <v>Recomposição de piso de cimento e areia espessura 3 cm</v>
          </cell>
          <cell r="D434" t="str">
            <v>m²</v>
          </cell>
          <cell r="E434">
            <v>16.36</v>
          </cell>
        </row>
        <row r="435">
          <cell r="B435" t="str">
            <v>10.02.00.41</v>
          </cell>
          <cell r="C435" t="str">
            <v>Recomposição de meio-fio</v>
          </cell>
          <cell r="D435" t="str">
            <v>m</v>
          </cell>
          <cell r="E435">
            <v>5.04</v>
          </cell>
        </row>
        <row r="436">
          <cell r="B436" t="str">
            <v>***</v>
          </cell>
          <cell r="C436" t="str">
            <v>Recomposição de asfalto cbuq espessura 4 cm</v>
          </cell>
          <cell r="D436" t="str">
            <v>m²</v>
          </cell>
          <cell r="E436">
            <v>42.13</v>
          </cell>
        </row>
        <row r="437">
          <cell r="B437" t="str">
            <v>***</v>
          </cell>
          <cell r="C437" t="str">
            <v>Recomposição de asfalto cbuq espessura 6 cm</v>
          </cell>
          <cell r="D437" t="str">
            <v>m²</v>
          </cell>
          <cell r="E437">
            <v>61.05</v>
          </cell>
        </row>
        <row r="438">
          <cell r="B438" t="str">
            <v>10.02.00.54</v>
          </cell>
          <cell r="C438" t="str">
            <v>Recomposição de asfalto cbuq espessura 8 cm</v>
          </cell>
          <cell r="D438" t="str">
            <v>m²</v>
          </cell>
          <cell r="E438">
            <v>79.959999999999994</v>
          </cell>
        </row>
        <row r="439">
          <cell r="B439" t="str">
            <v>***</v>
          </cell>
          <cell r="C439" t="str">
            <v>Recomposição de asfalto cbuq espessura 10 cm</v>
          </cell>
          <cell r="D439" t="str">
            <v>m²</v>
          </cell>
          <cell r="E439">
            <v>98.89</v>
          </cell>
        </row>
        <row r="440">
          <cell r="B440" t="str">
            <v>***</v>
          </cell>
          <cell r="C440" t="str">
            <v>Recomposição de asfalto pmf espessura 4 cm</v>
          </cell>
          <cell r="D440" t="str">
            <v>m²</v>
          </cell>
          <cell r="E440">
            <v>16.010000000000002</v>
          </cell>
        </row>
        <row r="441">
          <cell r="B441" t="str">
            <v>***</v>
          </cell>
          <cell r="C441" t="str">
            <v>Recomposição de asfalto pmf espessura 6 cm</v>
          </cell>
          <cell r="D441" t="str">
            <v>m²</v>
          </cell>
          <cell r="E441">
            <v>21.89</v>
          </cell>
        </row>
        <row r="442">
          <cell r="B442" t="str">
            <v>10.02.00.64</v>
          </cell>
          <cell r="C442" t="str">
            <v>Recomposição de asfalto pmf espessura 8 cm</v>
          </cell>
          <cell r="D442" t="str">
            <v>m²</v>
          </cell>
          <cell r="E442">
            <v>27.76</v>
          </cell>
        </row>
        <row r="443">
          <cell r="B443" t="str">
            <v>***</v>
          </cell>
          <cell r="C443" t="str">
            <v>Recomposição de asfalto pmf espessura 10 cm</v>
          </cell>
          <cell r="D443" t="str">
            <v>m²</v>
          </cell>
          <cell r="E443">
            <v>33.630000000000003</v>
          </cell>
        </row>
        <row r="444">
          <cell r="B444" t="str">
            <v>10.02.00.74</v>
          </cell>
          <cell r="C444" t="str">
            <v>Recomposição de blocos pré-moldados</v>
          </cell>
          <cell r="D444" t="str">
            <v>m²</v>
          </cell>
          <cell r="E444">
            <v>10.76</v>
          </cell>
        </row>
        <row r="445">
          <cell r="B445" t="str">
            <v>10.02.00.75</v>
          </cell>
          <cell r="C445" t="str">
            <v>Recomposição de paralelepípedos</v>
          </cell>
          <cell r="D445" t="str">
            <v>m²</v>
          </cell>
          <cell r="E445">
            <v>11.08</v>
          </cell>
        </row>
        <row r="446">
          <cell r="B446" t="str">
            <v>10.02.00.76</v>
          </cell>
          <cell r="C446" t="str">
            <v>Recomposição de pedra irregular</v>
          </cell>
          <cell r="D446" t="str">
            <v>m²</v>
          </cell>
          <cell r="E446">
            <v>11.08</v>
          </cell>
        </row>
        <row r="447">
          <cell r="B447" t="str">
            <v>10.02.00.77</v>
          </cell>
          <cell r="C447" t="str">
            <v>Recomposição de pedra portuguesa</v>
          </cell>
          <cell r="D447" t="str">
            <v>m²</v>
          </cell>
          <cell r="E447">
            <v>14.9</v>
          </cell>
        </row>
        <row r="448">
          <cell r="B448" t="str">
            <v>10.02.00.82</v>
          </cell>
          <cell r="C448" t="str">
            <v>Recomposição de ladrilhos hidráulicos</v>
          </cell>
          <cell r="D448" t="str">
            <v>m²</v>
          </cell>
          <cell r="E448">
            <v>33.58</v>
          </cell>
        </row>
        <row r="449">
          <cell r="B449" t="str">
            <v>10.02.00.84</v>
          </cell>
          <cell r="C449" t="str">
            <v>Recomposição de lajotas cerâmicas</v>
          </cell>
          <cell r="D449" t="str">
            <v>m²</v>
          </cell>
          <cell r="E449">
            <v>15.99</v>
          </cell>
        </row>
        <row r="450">
          <cell r="E450" t="str">
            <v/>
          </cell>
        </row>
        <row r="451">
          <cell r="B451" t="str">
            <v>10.03.00.00</v>
          </cell>
          <cell r="C451" t="str">
            <v>Recomposição de Base para Pavimentos</v>
          </cell>
          <cell r="E451" t="str">
            <v/>
          </cell>
        </row>
        <row r="452">
          <cell r="B452" t="str">
            <v>10.03.00.02</v>
          </cell>
          <cell r="C452" t="str">
            <v xml:space="preserve">Recomposição de base de areia </v>
          </cell>
          <cell r="D452" t="str">
            <v>m³</v>
          </cell>
          <cell r="E452">
            <v>51.34</v>
          </cell>
        </row>
        <row r="453">
          <cell r="B453" t="str">
            <v>10.03.00.04</v>
          </cell>
          <cell r="C453" t="str">
            <v>Recomposição de base de brita nº 0</v>
          </cell>
          <cell r="D453" t="str">
            <v>m³</v>
          </cell>
          <cell r="E453">
            <v>65.959999999999994</v>
          </cell>
        </row>
        <row r="454">
          <cell r="B454" t="str">
            <v>10.03.00.06</v>
          </cell>
          <cell r="C454" t="str">
            <v>Recomposição de base de brita nº 2</v>
          </cell>
          <cell r="D454" t="str">
            <v>m³</v>
          </cell>
          <cell r="E454">
            <v>65.959999999999994</v>
          </cell>
        </row>
        <row r="455">
          <cell r="B455" t="str">
            <v>10.03.00.10</v>
          </cell>
          <cell r="C455" t="str">
            <v>Recomposição de base de brita graduada</v>
          </cell>
          <cell r="D455" t="str">
            <v>m³</v>
          </cell>
          <cell r="E455">
            <v>77.66</v>
          </cell>
        </row>
        <row r="456">
          <cell r="B456" t="str">
            <v>10.03.00.12</v>
          </cell>
          <cell r="C456" t="str">
            <v>Recomposição de base de concreto 1:4:8</v>
          </cell>
          <cell r="D456" t="str">
            <v>m³</v>
          </cell>
          <cell r="E456">
            <v>244.2</v>
          </cell>
        </row>
        <row r="457">
          <cell r="B457" t="str">
            <v>10.03.00.14</v>
          </cell>
          <cell r="C457" t="str">
            <v>Recomposição de base de concreto 1:2,5:5</v>
          </cell>
          <cell r="D457" t="str">
            <v>m³</v>
          </cell>
          <cell r="E457">
            <v>283.76</v>
          </cell>
        </row>
        <row r="458">
          <cell r="B458" t="str">
            <v>10.03.00.16</v>
          </cell>
          <cell r="C458" t="str">
            <v>Recomposição de base de argamassa cimento e areia 1:5</v>
          </cell>
          <cell r="D458" t="str">
            <v>m³</v>
          </cell>
          <cell r="E458">
            <v>267.36</v>
          </cell>
        </row>
        <row r="459">
          <cell r="B459" t="str">
            <v>10.03.00.18</v>
          </cell>
          <cell r="C459" t="str">
            <v>Recomposição de base de argamassa cimento, cal e areia 1:0,5:5</v>
          </cell>
          <cell r="D459" t="str">
            <v>m³</v>
          </cell>
          <cell r="E459">
            <v>323.61</v>
          </cell>
        </row>
        <row r="460">
          <cell r="B460" t="str">
            <v>10.03.00.31</v>
          </cell>
          <cell r="C460" t="str">
            <v>Recomposição de base de terra vegetal</v>
          </cell>
          <cell r="D460" t="str">
            <v>m³</v>
          </cell>
          <cell r="E460">
            <v>92.23</v>
          </cell>
        </row>
        <row r="461">
          <cell r="E461" t="str">
            <v/>
          </cell>
        </row>
        <row r="462">
          <cell r="B462" t="str">
            <v>10.04.00.00</v>
          </cell>
          <cell r="C462" t="str">
            <v>Execução de Pavimentos</v>
          </cell>
          <cell r="E462" t="str">
            <v/>
          </cell>
        </row>
        <row r="463">
          <cell r="B463" t="str">
            <v>10.04.00.02</v>
          </cell>
          <cell r="C463" t="str">
            <v>Execução de pavimento de saibro espessura 15 cm</v>
          </cell>
          <cell r="D463" t="str">
            <v>m²</v>
          </cell>
          <cell r="E463">
            <v>7.36</v>
          </cell>
        </row>
        <row r="464">
          <cell r="B464" t="str">
            <v>10.04.00.04</v>
          </cell>
          <cell r="C464" t="str">
            <v>Execução de pavimento de brita graduada espessura 10 cm</v>
          </cell>
          <cell r="D464" t="str">
            <v>m²</v>
          </cell>
          <cell r="E464">
            <v>8.68</v>
          </cell>
        </row>
        <row r="465">
          <cell r="B465" t="str">
            <v>10.04.00.12</v>
          </cell>
          <cell r="C465" t="str">
            <v>Execução de pavimento de asfalto cbuq espessura 8 cm</v>
          </cell>
          <cell r="D465" t="str">
            <v>m²</v>
          </cell>
          <cell r="E465">
            <v>92.55</v>
          </cell>
        </row>
        <row r="466">
          <cell r="B466" t="str">
            <v>10.04.00.22</v>
          </cell>
          <cell r="C466" t="str">
            <v>Execução de pavimento de asfalto pmf espessura 8 cm</v>
          </cell>
          <cell r="D466" t="str">
            <v>m²</v>
          </cell>
          <cell r="E466">
            <v>40.35</v>
          </cell>
        </row>
        <row r="467">
          <cell r="B467" t="str">
            <v>10.04.00.32</v>
          </cell>
          <cell r="C467" t="str">
            <v>Execução de pavimento de blocos de concreto tipo "S"  espessura 8 cm</v>
          </cell>
          <cell r="D467" t="str">
            <v>m²</v>
          </cell>
          <cell r="E467">
            <v>43.43</v>
          </cell>
        </row>
        <row r="468">
          <cell r="B468" t="str">
            <v>10.04.00.34</v>
          </cell>
          <cell r="C468" t="str">
            <v>Execução de pavimento de placas regulares de basalto</v>
          </cell>
          <cell r="D468" t="str">
            <v>m²</v>
          </cell>
          <cell r="E468">
            <v>64.36</v>
          </cell>
        </row>
        <row r="469">
          <cell r="B469" t="str">
            <v>10.04.00.36</v>
          </cell>
          <cell r="C469" t="str">
            <v>Execução de pavimento de placas irregulares de basalto</v>
          </cell>
          <cell r="D469" t="str">
            <v>m²</v>
          </cell>
          <cell r="E469">
            <v>36.86</v>
          </cell>
        </row>
        <row r="470">
          <cell r="B470" t="str">
            <v>10.04.00.38</v>
          </cell>
          <cell r="C470" t="str">
            <v>Execução de pavimento de lajotas cerâmicas tipo colonial</v>
          </cell>
          <cell r="D470" t="str">
            <v>m²</v>
          </cell>
          <cell r="E470">
            <v>23.06</v>
          </cell>
        </row>
        <row r="471">
          <cell r="B471" t="str">
            <v>10.04.00.40</v>
          </cell>
          <cell r="C471" t="str">
            <v>Execução de piso de cimento e areia espessura 3 cm</v>
          </cell>
          <cell r="D471" t="str">
            <v>m²</v>
          </cell>
          <cell r="E471">
            <v>18.11</v>
          </cell>
        </row>
        <row r="472">
          <cell r="B472" t="str">
            <v>10.04.00.41</v>
          </cell>
          <cell r="C472" t="str">
            <v>Execução de meio-fio de concreto, seção 15 × 30 cm</v>
          </cell>
          <cell r="D472" t="str">
            <v>m</v>
          </cell>
          <cell r="E472">
            <v>22.36</v>
          </cell>
        </row>
        <row r="473">
          <cell r="B473" t="str">
            <v>10.04.00.42</v>
          </cell>
          <cell r="C473" t="str">
            <v>Execução enleivamento</v>
          </cell>
          <cell r="D473" t="str">
            <v>m²</v>
          </cell>
          <cell r="E473">
            <v>6.43</v>
          </cell>
        </row>
        <row r="474">
          <cell r="E474" t="str">
            <v/>
          </cell>
        </row>
        <row r="475">
          <cell r="B475" t="str">
            <v>12.00.00.00</v>
          </cell>
          <cell r="C475" t="str">
            <v>FECHAMENTO</v>
          </cell>
          <cell r="E475" t="str">
            <v/>
          </cell>
        </row>
        <row r="476">
          <cell r="B476" t="str">
            <v>12.01.00.00</v>
          </cell>
          <cell r="C476" t="str">
            <v>Alvenarias</v>
          </cell>
          <cell r="E476" t="str">
            <v/>
          </cell>
        </row>
        <row r="477">
          <cell r="B477" t="str">
            <v>12.01.01.01</v>
          </cell>
          <cell r="C477" t="str">
            <v>Alvenarias de tijolos maciços comuns a espelho</v>
          </cell>
          <cell r="D477" t="str">
            <v>m²</v>
          </cell>
          <cell r="E477">
            <v>22.46</v>
          </cell>
        </row>
        <row r="478">
          <cell r="B478" t="str">
            <v>12.01.01.02</v>
          </cell>
          <cell r="C478" t="str">
            <v>Alvenarias de tijolos maciços comuns a chato</v>
          </cell>
          <cell r="D478" t="str">
            <v>m²</v>
          </cell>
          <cell r="E478">
            <v>39.49</v>
          </cell>
        </row>
        <row r="479">
          <cell r="B479" t="str">
            <v>12.01.01.03</v>
          </cell>
          <cell r="C479" t="str">
            <v>Alvenarias de tijolos maciços comuns a um tijolo</v>
          </cell>
          <cell r="D479" t="str">
            <v>m²</v>
          </cell>
          <cell r="E479">
            <v>78.75</v>
          </cell>
        </row>
        <row r="480">
          <cell r="B480" t="str">
            <v>12.01.02.01</v>
          </cell>
          <cell r="C480" t="str">
            <v>Alvenarias de tijolos de 6 furos a espelho</v>
          </cell>
          <cell r="D480" t="str">
            <v>m²</v>
          </cell>
          <cell r="E480">
            <v>27.21</v>
          </cell>
        </row>
        <row r="481">
          <cell r="B481" t="str">
            <v>12.01.02.02</v>
          </cell>
          <cell r="C481" t="str">
            <v>Alvenarias de tijolos de 6 furos a chato</v>
          </cell>
          <cell r="D481" t="str">
            <v>m²</v>
          </cell>
          <cell r="E481">
            <v>41.91</v>
          </cell>
        </row>
        <row r="482">
          <cell r="B482" t="str">
            <v>12.01.03.02</v>
          </cell>
          <cell r="C482" t="str">
            <v>Alvenarias de tijolos maciços aparentes  a chato</v>
          </cell>
          <cell r="D482" t="str">
            <v>m²</v>
          </cell>
          <cell r="E482">
            <v>65.66</v>
          </cell>
        </row>
        <row r="483">
          <cell r="B483" t="str">
            <v>12.01.03.03</v>
          </cell>
          <cell r="C483" t="str">
            <v>Alvenarias de tijolos maciços aparentes a um tijolo</v>
          </cell>
          <cell r="D483" t="str">
            <v>m²</v>
          </cell>
          <cell r="E483">
            <v>118.21</v>
          </cell>
        </row>
        <row r="484">
          <cell r="B484" t="str">
            <v>12.01.05.01</v>
          </cell>
          <cell r="C484" t="str">
            <v>Alvenaria de pedras de granito</v>
          </cell>
          <cell r="D484" t="str">
            <v>m³</v>
          </cell>
          <cell r="E484">
            <v>375.91</v>
          </cell>
        </row>
        <row r="485">
          <cell r="B485" t="str">
            <v>12.01.05.02</v>
          </cell>
          <cell r="C485" t="str">
            <v>Alvenaria de blocos de arenito</v>
          </cell>
          <cell r="D485" t="str">
            <v>m³</v>
          </cell>
          <cell r="E485">
            <v>153.38</v>
          </cell>
        </row>
        <row r="486">
          <cell r="E486" t="str">
            <v/>
          </cell>
        </row>
        <row r="487">
          <cell r="B487" t="str">
            <v>12.02.00.00</v>
          </cell>
          <cell r="C487" t="str">
            <v>Coberturas</v>
          </cell>
          <cell r="E487" t="str">
            <v/>
          </cell>
        </row>
        <row r="488">
          <cell r="B488" t="str">
            <v>12.02.01.01</v>
          </cell>
          <cell r="C488" t="str">
            <v>Madeiramento para telhas cerâmicas</v>
          </cell>
          <cell r="D488" t="str">
            <v>m²</v>
          </cell>
          <cell r="E488">
            <v>60.28</v>
          </cell>
        </row>
        <row r="489">
          <cell r="B489" t="str">
            <v>12.02.01.02</v>
          </cell>
          <cell r="C489" t="str">
            <v>Madeiramento para telhas não estruturais de fibrocimento</v>
          </cell>
          <cell r="D489" t="str">
            <v>m²</v>
          </cell>
          <cell r="E489">
            <v>43.54</v>
          </cell>
        </row>
        <row r="490">
          <cell r="B490" t="str">
            <v>12.02.01.03</v>
          </cell>
          <cell r="C490" t="str">
            <v>Madeiramento para telhas estruturais fibrocimento</v>
          </cell>
          <cell r="D490" t="str">
            <v>m²</v>
          </cell>
          <cell r="E490">
            <v>20.7</v>
          </cell>
        </row>
        <row r="491">
          <cell r="B491" t="str">
            <v>12.02.02.01</v>
          </cell>
          <cell r="C491" t="str">
            <v>Cobertura com telha cerâmica tipo romana</v>
          </cell>
          <cell r="D491" t="str">
            <v>m²</v>
          </cell>
          <cell r="E491">
            <v>29.28</v>
          </cell>
        </row>
        <row r="492">
          <cell r="B492" t="str">
            <v>12.02.02.02</v>
          </cell>
          <cell r="C492" t="str">
            <v>Cobertura com telha cerâmica tipo francesa</v>
          </cell>
          <cell r="D492" t="str">
            <v>m²</v>
          </cell>
          <cell r="E492">
            <v>28.06</v>
          </cell>
        </row>
        <row r="493">
          <cell r="B493" t="str">
            <v>12.02.03.01</v>
          </cell>
          <cell r="C493" t="str">
            <v>Cobertura com telha não estrutural de fibrocimento 6 mm</v>
          </cell>
          <cell r="D493" t="str">
            <v>m²</v>
          </cell>
          <cell r="E493">
            <v>22.68</v>
          </cell>
        </row>
        <row r="494">
          <cell r="B494" t="str">
            <v>12.02.03.02</v>
          </cell>
          <cell r="C494" t="str">
            <v>Cobertura com telha não estrutural de fibrocimento 8 mm</v>
          </cell>
          <cell r="D494" t="str">
            <v>m²</v>
          </cell>
          <cell r="E494">
            <v>29.68</v>
          </cell>
        </row>
        <row r="495">
          <cell r="B495" t="str">
            <v>12.02.04.01</v>
          </cell>
          <cell r="C495" t="str">
            <v>Cobertura c/ telha fibrocim 8 mm autoport.trapez. L=49cm</v>
          </cell>
          <cell r="D495" t="str">
            <v>m²</v>
          </cell>
          <cell r="E495">
            <v>59.75</v>
          </cell>
        </row>
        <row r="496">
          <cell r="B496" t="str">
            <v>12.02.04.02</v>
          </cell>
          <cell r="C496" t="str">
            <v>Cobertura c/ telha fibrocim 8 mm autoport.trapez. L=90cm</v>
          </cell>
          <cell r="D496" t="str">
            <v>m²</v>
          </cell>
          <cell r="E496">
            <v>59.63</v>
          </cell>
        </row>
        <row r="497">
          <cell r="E497" t="str">
            <v/>
          </cell>
        </row>
        <row r="498">
          <cell r="B498" t="str">
            <v>12.03.00.00</v>
          </cell>
          <cell r="C498" t="str">
            <v>Esquadrias e Ferragens</v>
          </cell>
          <cell r="E498" t="str">
            <v/>
          </cell>
        </row>
        <row r="499">
          <cell r="B499" t="str">
            <v>12.03.01.01</v>
          </cell>
          <cell r="C499" t="str">
            <v>Colocação de porta de madeira de uma folha</v>
          </cell>
          <cell r="D499" t="str">
            <v>un.</v>
          </cell>
          <cell r="E499">
            <v>80.64</v>
          </cell>
        </row>
        <row r="500">
          <cell r="B500" t="str">
            <v>12.03.01.02</v>
          </cell>
          <cell r="C500" t="str">
            <v>Colocação de porta de madeira de duas folhas</v>
          </cell>
          <cell r="D500" t="str">
            <v>un.</v>
          </cell>
          <cell r="E500">
            <v>117.14</v>
          </cell>
        </row>
        <row r="501">
          <cell r="E501" t="str">
            <v/>
          </cell>
        </row>
        <row r="502">
          <cell r="B502" t="str">
            <v>12.04.00.00</v>
          </cell>
          <cell r="C502" t="str">
            <v>Vidros</v>
          </cell>
          <cell r="E502" t="str">
            <v/>
          </cell>
        </row>
        <row r="503">
          <cell r="B503" t="str">
            <v>12.04.00.02</v>
          </cell>
          <cell r="C503" t="str">
            <v>Vidros lisos transparentes 2 mm</v>
          </cell>
          <cell r="D503" t="str">
            <v>m²</v>
          </cell>
          <cell r="E503">
            <v>46.64</v>
          </cell>
        </row>
        <row r="504">
          <cell r="B504" t="str">
            <v>12.04.00.03</v>
          </cell>
          <cell r="C504" t="str">
            <v>Vidros lisos transparentes 3 mm</v>
          </cell>
          <cell r="D504" t="str">
            <v>m²</v>
          </cell>
          <cell r="E504">
            <v>57.64</v>
          </cell>
        </row>
        <row r="505">
          <cell r="B505" t="str">
            <v>12.04.00.04</v>
          </cell>
          <cell r="C505" t="str">
            <v>Vidros lisos transparentes 4 mm</v>
          </cell>
          <cell r="D505" t="str">
            <v>m²</v>
          </cell>
          <cell r="E505">
            <v>74.14</v>
          </cell>
        </row>
        <row r="506">
          <cell r="B506" t="str">
            <v>12.04.00.05</v>
          </cell>
          <cell r="C506" t="str">
            <v>Vidros lisos transparentes 5 mm</v>
          </cell>
          <cell r="D506" t="str">
            <v>m²</v>
          </cell>
          <cell r="E506">
            <v>82.39</v>
          </cell>
        </row>
        <row r="507">
          <cell r="B507" t="str">
            <v>12.04.00.24</v>
          </cell>
          <cell r="C507" t="str">
            <v>Vidros canelados 4 mm</v>
          </cell>
          <cell r="D507" t="str">
            <v>m²</v>
          </cell>
          <cell r="E507">
            <v>57.64</v>
          </cell>
        </row>
        <row r="508">
          <cell r="B508" t="str">
            <v>12.04.00.34</v>
          </cell>
          <cell r="C508" t="str">
            <v>Vidros martelados 4 mm</v>
          </cell>
          <cell r="D508" t="str">
            <v>m²</v>
          </cell>
          <cell r="E508">
            <v>57.64</v>
          </cell>
        </row>
        <row r="509">
          <cell r="E509" t="str">
            <v/>
          </cell>
        </row>
        <row r="510">
          <cell r="B510" t="str">
            <v>13.00.00.00</v>
          </cell>
          <cell r="C510" t="str">
            <v>REVESTIMENTO E TRATAMENTO DE SUPERFÍCIES</v>
          </cell>
          <cell r="E510" t="str">
            <v/>
          </cell>
        </row>
        <row r="511">
          <cell r="B511" t="str">
            <v>13.01.00.00</v>
          </cell>
          <cell r="C511" t="str">
            <v>Pisos, Forros e Paredes</v>
          </cell>
          <cell r="E511" t="str">
            <v/>
          </cell>
        </row>
        <row r="512">
          <cell r="B512" t="str">
            <v>13.01.01.10</v>
          </cell>
          <cell r="C512" t="str">
            <v>Contrapiso de concreto com 250 kg cim/m3, espessura 6 cm</v>
          </cell>
          <cell r="D512" t="str">
            <v>m²</v>
          </cell>
          <cell r="E512">
            <v>14.65</v>
          </cell>
        </row>
        <row r="513">
          <cell r="B513" t="str">
            <v>13.01.01.16</v>
          </cell>
          <cell r="C513" t="str">
            <v>Regularização com argam. de cimento e areia 1:4 espessura 2 cm</v>
          </cell>
          <cell r="D513" t="str">
            <v>m²</v>
          </cell>
          <cell r="E513">
            <v>8.6999999999999993</v>
          </cell>
        </row>
        <row r="514">
          <cell r="B514" t="str">
            <v>13.01.01.20</v>
          </cell>
          <cell r="C514" t="str">
            <v>Piso interno de cimento alisado espessura 2 cm</v>
          </cell>
          <cell r="D514" t="str">
            <v>m²</v>
          </cell>
          <cell r="E514">
            <v>12.5</v>
          </cell>
        </row>
        <row r="515">
          <cell r="B515" t="str">
            <v>13.01.01.30</v>
          </cell>
          <cell r="C515" t="str">
            <v>Piso de tacos de madeira</v>
          </cell>
          <cell r="D515" t="str">
            <v>m²</v>
          </cell>
          <cell r="E515">
            <v>63.34</v>
          </cell>
        </row>
        <row r="516">
          <cell r="B516" t="str">
            <v>13.01.01.40</v>
          </cell>
          <cell r="C516" t="str">
            <v>Piso de cerãmica esmaltada espessura 8 mm</v>
          </cell>
          <cell r="D516" t="str">
            <v>m²</v>
          </cell>
          <cell r="E516">
            <v>48.96</v>
          </cell>
        </row>
        <row r="517">
          <cell r="B517" t="str">
            <v>13.01.01.42</v>
          </cell>
          <cell r="C517" t="str">
            <v>Piso de cerâmica não esmaltada residencial espessura 8 mm</v>
          </cell>
          <cell r="D517" t="str">
            <v>m²</v>
          </cell>
          <cell r="E517">
            <v>53.23</v>
          </cell>
        </row>
        <row r="518">
          <cell r="B518" t="str">
            <v>13.01.01.50</v>
          </cell>
          <cell r="C518" t="str">
            <v>Piso vinílico espessura 2 mm</v>
          </cell>
          <cell r="D518" t="str">
            <v>m²</v>
          </cell>
          <cell r="E518">
            <v>43.23</v>
          </cell>
        </row>
        <row r="519">
          <cell r="B519" t="str">
            <v>13.01.01.60</v>
          </cell>
          <cell r="C519" t="str">
            <v>Piso de granitina espessura 3 cm</v>
          </cell>
          <cell r="D519" t="str">
            <v>m²</v>
          </cell>
          <cell r="E519">
            <v>61.24</v>
          </cell>
        </row>
        <row r="520">
          <cell r="B520" t="str">
            <v>13.01.02.10</v>
          </cell>
          <cell r="C520" t="str">
            <v>Forro de madeira macho-fêmea</v>
          </cell>
          <cell r="D520" t="str">
            <v>m²</v>
          </cell>
          <cell r="E520">
            <v>53.14</v>
          </cell>
        </row>
        <row r="521">
          <cell r="B521" t="str">
            <v>13.01.03.10</v>
          </cell>
          <cell r="C521" t="str">
            <v>Chapisco c/ argam.de cimento e areia 1:4, espessura média 5 mm</v>
          </cell>
          <cell r="D521" t="str">
            <v>m²</v>
          </cell>
          <cell r="E521">
            <v>3.44</v>
          </cell>
        </row>
        <row r="522">
          <cell r="B522" t="str">
            <v>13.01.03.20</v>
          </cell>
          <cell r="C522" t="str">
            <v>Emboco sem aditivo, espessura 15 mm</v>
          </cell>
          <cell r="D522" t="str">
            <v>m²</v>
          </cell>
          <cell r="E522">
            <v>13.13</v>
          </cell>
        </row>
        <row r="523">
          <cell r="B523" t="str">
            <v>13.01.03.22</v>
          </cell>
          <cell r="C523" t="str">
            <v>Emboco com aditivo impermeabilizante, espessura 15 mm</v>
          </cell>
          <cell r="D523" t="str">
            <v>m²</v>
          </cell>
          <cell r="E523">
            <v>13.58</v>
          </cell>
        </row>
        <row r="524">
          <cell r="B524" t="str">
            <v>13.01.03.30</v>
          </cell>
          <cell r="C524" t="str">
            <v xml:space="preserve">Reboco com argamassa fina </v>
          </cell>
          <cell r="D524" t="str">
            <v>m²</v>
          </cell>
          <cell r="E524">
            <v>9.85</v>
          </cell>
        </row>
        <row r="525">
          <cell r="B525" t="str">
            <v>13.01.03.32</v>
          </cell>
          <cell r="C525" t="str">
            <v>Revestimento c/ argam., cim. e areia 1:4, c/ aditivo imperm., e = 15 mm</v>
          </cell>
          <cell r="D525" t="str">
            <v>m²</v>
          </cell>
          <cell r="E525">
            <v>12.59</v>
          </cell>
        </row>
        <row r="526">
          <cell r="B526" t="str">
            <v>13.01.03.40</v>
          </cell>
          <cell r="C526" t="str">
            <v>Azulejos</v>
          </cell>
          <cell r="D526" t="str">
            <v>m²</v>
          </cell>
          <cell r="E526">
            <v>53.89</v>
          </cell>
        </row>
        <row r="527">
          <cell r="E527" t="str">
            <v/>
          </cell>
        </row>
        <row r="528">
          <cell r="B528" t="str">
            <v>13.02.00.00</v>
          </cell>
          <cell r="C528" t="str">
            <v>Impermeabilização</v>
          </cell>
          <cell r="E528" t="str">
            <v/>
          </cell>
        </row>
        <row r="529">
          <cell r="B529" t="str">
            <v>13.02.00.20</v>
          </cell>
          <cell r="C529" t="str">
            <v>Impermeabilização com argam. impermeabilizante espessura 3 cm</v>
          </cell>
          <cell r="D529" t="str">
            <v>m²</v>
          </cell>
          <cell r="E529">
            <v>23.53</v>
          </cell>
        </row>
        <row r="530">
          <cell r="B530" t="str">
            <v>13.02.00.30</v>
          </cell>
          <cell r="C530" t="str">
            <v>Impermeabilização de massa, para concreto</v>
          </cell>
          <cell r="D530" t="str">
            <v>kg</v>
          </cell>
          <cell r="E530">
            <v>3.43</v>
          </cell>
        </row>
        <row r="531">
          <cell r="B531" t="str">
            <v>13.02.00.40</v>
          </cell>
          <cell r="C531" t="str">
            <v>Impermeabilização com tinta betuminosa 2 demaos</v>
          </cell>
          <cell r="D531" t="str">
            <v>m²</v>
          </cell>
          <cell r="E531">
            <v>11.59</v>
          </cell>
        </row>
        <row r="532">
          <cell r="B532" t="str">
            <v>13.02.00.42</v>
          </cell>
          <cell r="C532" t="str">
            <v>Impermeabilização com tinta betuminosa 3 demaos</v>
          </cell>
          <cell r="D532" t="str">
            <v>m²</v>
          </cell>
          <cell r="E532">
            <v>17.38</v>
          </cell>
        </row>
        <row r="533">
          <cell r="B533" t="str">
            <v>***</v>
          </cell>
          <cell r="C533" t="str">
            <v>Impermeabilização com hidroasfalto 2 demãos</v>
          </cell>
          <cell r="D533" t="str">
            <v>m²</v>
          </cell>
          <cell r="E533">
            <v>5.85</v>
          </cell>
        </row>
        <row r="534">
          <cell r="B534" t="str">
            <v>13.02.00.50</v>
          </cell>
          <cell r="C534" t="str">
            <v>Impermeabilização com asfalto e areia, 2 kg asfalto / m²</v>
          </cell>
          <cell r="D534" t="str">
            <v>m²</v>
          </cell>
          <cell r="E534">
            <v>12.54</v>
          </cell>
        </row>
        <row r="535">
          <cell r="E535" t="str">
            <v/>
          </cell>
        </row>
        <row r="536">
          <cell r="B536" t="str">
            <v>13.03.00.00</v>
          </cell>
          <cell r="C536" t="str">
            <v>Pinturas</v>
          </cell>
          <cell r="E536" t="str">
            <v/>
          </cell>
        </row>
        <row r="537">
          <cell r="B537" t="str">
            <v>13.03.00.10</v>
          </cell>
          <cell r="C537" t="str">
            <v>Pintura PVA 2 demãos</v>
          </cell>
          <cell r="D537" t="str">
            <v>m²</v>
          </cell>
          <cell r="E537">
            <v>6.06</v>
          </cell>
        </row>
        <row r="538">
          <cell r="B538" t="str">
            <v>13.03.00.12</v>
          </cell>
          <cell r="C538" t="str">
            <v>Pintura PVA 2 demãos e selador</v>
          </cell>
          <cell r="D538" t="str">
            <v>m²</v>
          </cell>
          <cell r="E538">
            <v>8.36</v>
          </cell>
        </row>
        <row r="539">
          <cell r="B539" t="str">
            <v>13.03.00.16</v>
          </cell>
          <cell r="C539" t="str">
            <v>Pintura acrílica 2 demãos</v>
          </cell>
          <cell r="D539" t="str">
            <v>m²</v>
          </cell>
          <cell r="E539">
            <v>7.39</v>
          </cell>
        </row>
        <row r="540">
          <cell r="B540" t="str">
            <v>13.03.00.18</v>
          </cell>
          <cell r="C540" t="str">
            <v>Pintura acrílica 2 demãos e selador</v>
          </cell>
          <cell r="D540" t="str">
            <v>m²</v>
          </cell>
          <cell r="E540">
            <v>9.69</v>
          </cell>
        </row>
        <row r="541">
          <cell r="B541" t="str">
            <v>13.03.00.20</v>
          </cell>
          <cell r="C541" t="str">
            <v>Pintura acabamento epoxi 2 demãos</v>
          </cell>
          <cell r="D541" t="str">
            <v>m²</v>
          </cell>
          <cell r="E541">
            <v>14.74</v>
          </cell>
        </row>
        <row r="542">
          <cell r="B542" t="str">
            <v>13.03.00.22</v>
          </cell>
          <cell r="C542" t="str">
            <v>Pintura acabamento epoxi 2 demãos e selador</v>
          </cell>
          <cell r="D542" t="str">
            <v>m²</v>
          </cell>
          <cell r="E542">
            <v>21.15</v>
          </cell>
        </row>
        <row r="543">
          <cell r="B543" t="str">
            <v>13.03.00.30</v>
          </cell>
          <cell r="C543" t="str">
            <v>Pintura com esmalte sintético 2 demãos</v>
          </cell>
          <cell r="D543" t="str">
            <v>m²</v>
          </cell>
          <cell r="E543">
            <v>7.74</v>
          </cell>
        </row>
        <row r="544">
          <cell r="B544" t="str">
            <v>13.03.00.31</v>
          </cell>
          <cell r="C544" t="str">
            <v>Pintura com esmalte sintético 2 demãos e zarcão</v>
          </cell>
          <cell r="D544" t="str">
            <v>m²</v>
          </cell>
          <cell r="E544">
            <v>11.66</v>
          </cell>
        </row>
        <row r="545">
          <cell r="B545" t="str">
            <v>13.03.00.32</v>
          </cell>
          <cell r="C545" t="str">
            <v>Pintura com tinta a óleo 2 demãos</v>
          </cell>
          <cell r="D545" t="str">
            <v>m²</v>
          </cell>
          <cell r="E545">
            <v>6.45</v>
          </cell>
        </row>
        <row r="546">
          <cell r="B546" t="str">
            <v>13.03.00.34</v>
          </cell>
          <cell r="C546" t="str">
            <v>Pintura com verniz poliuretano 2 demãos</v>
          </cell>
          <cell r="D546" t="str">
            <v>m²</v>
          </cell>
          <cell r="E546">
            <v>7.6</v>
          </cell>
        </row>
        <row r="547">
          <cell r="B547" t="str">
            <v>13.03.00.36</v>
          </cell>
          <cell r="C547" t="str">
            <v>Pintura acabamento alumínio 3 demãos e zarcão</v>
          </cell>
          <cell r="D547" t="str">
            <v>m²</v>
          </cell>
          <cell r="E547">
            <v>32.049999999999997</v>
          </cell>
        </row>
        <row r="548">
          <cell r="B548" t="str">
            <v>13.03.00.38</v>
          </cell>
          <cell r="C548" t="str">
            <v>Pintura anti-corrosiva 2 demãos e zarcão</v>
          </cell>
          <cell r="D548" t="str">
            <v>m²</v>
          </cell>
          <cell r="E548">
            <v>11.84</v>
          </cell>
        </row>
        <row r="549">
          <cell r="B549" t="str">
            <v>13.03.00.80</v>
          </cell>
          <cell r="C549" t="str">
            <v>Pintura imunizante para madeira 1 demão</v>
          </cell>
          <cell r="D549" t="str">
            <v>m²</v>
          </cell>
          <cell r="E549">
            <v>5.99</v>
          </cell>
        </row>
        <row r="550">
          <cell r="B550" t="str">
            <v>13.03.00.82</v>
          </cell>
          <cell r="C550" t="str">
            <v>Pintura imunizante para madeira 2 demãos</v>
          </cell>
          <cell r="D550" t="str">
            <v>m²</v>
          </cell>
          <cell r="E550">
            <v>10.71</v>
          </cell>
        </row>
        <row r="551">
          <cell r="E551" t="str">
            <v/>
          </cell>
        </row>
        <row r="552">
          <cell r="B552" t="str">
            <v>16.00.00.00</v>
          </cell>
          <cell r="C552" t="str">
            <v>URBANIZAÇÃO</v>
          </cell>
          <cell r="E552" t="str">
            <v/>
          </cell>
        </row>
        <row r="553">
          <cell r="B553" t="str">
            <v>16.01.00.00</v>
          </cell>
          <cell r="C553" t="str">
            <v>Portões, Cercas, Muros e Alambrados</v>
          </cell>
          <cell r="E553" t="str">
            <v/>
          </cell>
        </row>
        <row r="554">
          <cell r="B554" t="str">
            <v>16.01.01.01</v>
          </cell>
          <cell r="C554" t="str">
            <v>Portão padrão Corsan P1</v>
          </cell>
          <cell r="D554" t="str">
            <v>pç</v>
          </cell>
          <cell r="E554">
            <v>549.14</v>
          </cell>
        </row>
        <row r="555">
          <cell r="B555" t="str">
            <v>16.01.01.02</v>
          </cell>
          <cell r="C555" t="str">
            <v>Portão padrão Corsan P2</v>
          </cell>
          <cell r="D555" t="str">
            <v>pç</v>
          </cell>
          <cell r="E555">
            <v>1435.59</v>
          </cell>
        </row>
        <row r="556">
          <cell r="B556" t="str">
            <v>16.01.01.03</v>
          </cell>
          <cell r="C556" t="str">
            <v>Portão padrão Corsan CPP P1</v>
          </cell>
          <cell r="D556" t="str">
            <v>pç</v>
          </cell>
          <cell r="E556">
            <v>228.14</v>
          </cell>
        </row>
        <row r="557">
          <cell r="B557" t="str">
            <v>16.01.01.04</v>
          </cell>
          <cell r="C557" t="str">
            <v>Portão padrão Corsan CPP P2</v>
          </cell>
          <cell r="D557" t="str">
            <v>pç</v>
          </cell>
          <cell r="E557">
            <v>393.23</v>
          </cell>
        </row>
        <row r="558">
          <cell r="B558" t="str">
            <v>16.01.02.01</v>
          </cell>
          <cell r="C558" t="str">
            <v>Cerca de arame padrão CPP</v>
          </cell>
          <cell r="D558" t="str">
            <v>m</v>
          </cell>
          <cell r="E558">
            <v>23.2</v>
          </cell>
        </row>
        <row r="559">
          <cell r="B559" t="str">
            <v>16.01.02.02</v>
          </cell>
          <cell r="C559" t="str">
            <v>Cerca de tela padrão, sem cordão de concreto</v>
          </cell>
          <cell r="D559" t="str">
            <v>m</v>
          </cell>
          <cell r="E559">
            <v>61.91</v>
          </cell>
        </row>
        <row r="560">
          <cell r="B560" t="str">
            <v>16.01.02.03</v>
          </cell>
          <cell r="C560" t="str">
            <v>Cerca de tela padrão, com cordão de concreto</v>
          </cell>
          <cell r="D560" t="str">
            <v>m</v>
          </cell>
          <cell r="E560">
            <v>8422.5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necedores"/>
      <sheetName val="I-COMPOSIÇÃO SERVIÇOS INICIAIS"/>
      <sheetName val="II-COMPOSIÇÃO REDE COLETORA"/>
      <sheetName val="COMPOSIÇÃO ELE 1"/>
      <sheetName val="COMPOSIÇÃO ELE 2"/>
      <sheetName val="COMPOSIÇÃO ELE 3"/>
      <sheetName val="COMPOSIÇÃO COLETOR FUNDO"/>
      <sheetName val="COMPOSIÇÃO LINHA RECALQUE"/>
      <sheetName val="LIXO"/>
    </sheetNames>
    <sheetDataSet>
      <sheetData sheetId="0"/>
      <sheetData sheetId="1">
        <row r="5">
          <cell r="H5">
            <v>2312.21</v>
          </cell>
        </row>
        <row r="6">
          <cell r="A6" t="str">
            <v>I.1.3</v>
          </cell>
        </row>
        <row r="11">
          <cell r="H11">
            <v>320.32</v>
          </cell>
        </row>
        <row r="12">
          <cell r="A12" t="str">
            <v>I.1.2</v>
          </cell>
        </row>
        <row r="19">
          <cell r="H19">
            <v>83843.240000000005</v>
          </cell>
        </row>
        <row r="20">
          <cell r="A20" t="str">
            <v>I.1.12</v>
          </cell>
        </row>
      </sheetData>
      <sheetData sheetId="2">
        <row r="18">
          <cell r="H18">
            <v>758.83</v>
          </cell>
        </row>
        <row r="19">
          <cell r="A19" t="str">
            <v>II.8.1</v>
          </cell>
        </row>
        <row r="31">
          <cell r="H31">
            <v>1319.96</v>
          </cell>
        </row>
        <row r="32">
          <cell r="A32" t="str">
            <v>II.8.2</v>
          </cell>
        </row>
        <row r="45">
          <cell r="H45">
            <v>1319.96</v>
          </cell>
        </row>
        <row r="46">
          <cell r="A46" t="str">
            <v>II.8.3</v>
          </cell>
        </row>
        <row r="59">
          <cell r="H59">
            <v>1531.96</v>
          </cell>
        </row>
        <row r="60">
          <cell r="A60" t="str">
            <v>II.8.4</v>
          </cell>
        </row>
        <row r="74">
          <cell r="H74">
            <v>1319.96</v>
          </cell>
        </row>
        <row r="75">
          <cell r="A75" t="str">
            <v>II.8.5</v>
          </cell>
        </row>
        <row r="88">
          <cell r="H88">
            <v>1655.96</v>
          </cell>
        </row>
        <row r="89">
          <cell r="A89" t="str">
            <v>II.8.6</v>
          </cell>
        </row>
        <row r="103">
          <cell r="H103">
            <v>1561.96</v>
          </cell>
        </row>
        <row r="104">
          <cell r="A104" t="str">
            <v>II.8.7</v>
          </cell>
        </row>
        <row r="117">
          <cell r="H117">
            <v>1773.96</v>
          </cell>
        </row>
        <row r="118">
          <cell r="A118" t="str">
            <v>II.8.8</v>
          </cell>
        </row>
        <row r="132">
          <cell r="H132">
            <v>1773.96</v>
          </cell>
        </row>
        <row r="133">
          <cell r="A133" t="str">
            <v>II.8.9</v>
          </cell>
        </row>
        <row r="147">
          <cell r="H147">
            <v>1655.96</v>
          </cell>
        </row>
        <row r="148">
          <cell r="A148" t="str">
            <v>II.8.10</v>
          </cell>
        </row>
        <row r="162">
          <cell r="H162">
            <v>1965.96</v>
          </cell>
        </row>
        <row r="163">
          <cell r="A163" t="str">
            <v>II.8.11</v>
          </cell>
        </row>
        <row r="178">
          <cell r="H178">
            <v>1655.96</v>
          </cell>
        </row>
        <row r="179">
          <cell r="A179" t="str">
            <v>II.8.12</v>
          </cell>
        </row>
        <row r="193">
          <cell r="H193">
            <v>1995.96</v>
          </cell>
        </row>
        <row r="194">
          <cell r="A194" t="str">
            <v>II.8.13</v>
          </cell>
        </row>
        <row r="208">
          <cell r="H208">
            <v>1877.96</v>
          </cell>
        </row>
        <row r="209">
          <cell r="A209" t="str">
            <v>II.8.14</v>
          </cell>
        </row>
        <row r="223">
          <cell r="H223">
            <v>2089.96</v>
          </cell>
        </row>
        <row r="224">
          <cell r="A224" t="str">
            <v>II.8.15</v>
          </cell>
        </row>
        <row r="303">
          <cell r="H303">
            <v>5.78</v>
          </cell>
        </row>
        <row r="304">
          <cell r="A304" t="str">
            <v>II.10.1</v>
          </cell>
        </row>
        <row r="308">
          <cell r="H308">
            <v>5.96</v>
          </cell>
        </row>
        <row r="309">
          <cell r="A309" t="str">
            <v>II.10.2</v>
          </cell>
        </row>
        <row r="311">
          <cell r="H311">
            <v>5.96</v>
          </cell>
        </row>
        <row r="312">
          <cell r="A312" t="str">
            <v>II.10.3</v>
          </cell>
        </row>
        <row r="314">
          <cell r="H314">
            <v>5.96</v>
          </cell>
        </row>
        <row r="315">
          <cell r="A315" t="str">
            <v>II.10.4</v>
          </cell>
        </row>
        <row r="317">
          <cell r="H317">
            <v>56.71</v>
          </cell>
        </row>
        <row r="318">
          <cell r="A318" t="str">
            <v>II.11.1</v>
          </cell>
        </row>
        <row r="323">
          <cell r="H323">
            <v>27.07</v>
          </cell>
        </row>
        <row r="324">
          <cell r="A324" t="str">
            <v>II.11.2</v>
          </cell>
        </row>
        <row r="330">
          <cell r="H330">
            <v>34.1</v>
          </cell>
        </row>
        <row r="331">
          <cell r="A331" t="str">
            <v>II.11.3</v>
          </cell>
        </row>
        <row r="335">
          <cell r="H335">
            <v>30.84</v>
          </cell>
        </row>
        <row r="336">
          <cell r="A336" t="str">
            <v>II.11.4</v>
          </cell>
        </row>
        <row r="342">
          <cell r="H342">
            <v>76.290000000000006</v>
          </cell>
        </row>
        <row r="343">
          <cell r="A343" t="str">
            <v>II.11.5</v>
          </cell>
        </row>
        <row r="348">
          <cell r="H348">
            <v>24.54</v>
          </cell>
        </row>
        <row r="349">
          <cell r="A349" t="str">
            <v>II.11.6</v>
          </cell>
        </row>
        <row r="355">
          <cell r="H355">
            <v>15.06</v>
          </cell>
        </row>
        <row r="356">
          <cell r="A356" t="str">
            <v>II.11.7</v>
          </cell>
        </row>
        <row r="359">
          <cell r="H359">
            <v>25.51</v>
          </cell>
        </row>
        <row r="360">
          <cell r="A360" t="str">
            <v>II.11.8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OMPOSIÇÃO COM DESONERAÇÃO"/>
      <sheetName val="COMPOSIÇÃO  SEM DESONERAÇÃO"/>
      <sheetName val="FORNECEDORES"/>
      <sheetName val="I - SERVIÇOS INICIAIS"/>
      <sheetName val="II - REDE COLETORA"/>
      <sheetName val="CRONOGRAMA"/>
      <sheetName val="III - ESTAÇÃO  TRATAMENTO"/>
      <sheetName val="IV - ESTAÇÃO ELEVATÓRIA I"/>
      <sheetName val="V - ESTAÇÃO ELEVATÓRIA II"/>
      <sheetName val="VI - ESTAÇÃO ELEVATÓRIA III"/>
      <sheetName val="VII - LINHA RECALQUE"/>
      <sheetName val="VIII - COLETOR DE FUNDO"/>
      <sheetName val="IX - EMISSARIO FINAL"/>
      <sheetName val="BDI"/>
      <sheetName val="Plan3"/>
      <sheetName val="Plan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3">
          <cell r="D23">
            <v>0.26147062826204648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view="pageLayout" zoomScale="55" zoomScaleNormal="100" zoomScaleSheetLayoutView="100" zoomScalePageLayoutView="55" workbookViewId="0">
      <selection activeCell="C9" sqref="C9"/>
    </sheetView>
  </sheetViews>
  <sheetFormatPr defaultRowHeight="15" customHeight="1" x14ac:dyDescent="0.2"/>
  <cols>
    <col min="1" max="1" width="6.85546875" style="155" customWidth="1"/>
    <col min="2" max="2" width="49.140625" style="125" customWidth="1"/>
    <col min="3" max="3" width="13.5703125" style="156" customWidth="1"/>
    <col min="4" max="9" width="4" style="156" customWidth="1"/>
    <col min="10" max="10" width="11" style="125" customWidth="1"/>
    <col min="11" max="19" width="10.5703125" style="125" customWidth="1"/>
    <col min="20" max="20" width="12.7109375" style="125" customWidth="1"/>
    <col min="21" max="21" width="11.140625" style="125" customWidth="1"/>
    <col min="22" max="22" width="5.28515625" style="125" customWidth="1"/>
    <col min="23" max="27" width="12.7109375" style="125" hidden="1" customWidth="1"/>
    <col min="28" max="28" width="12.7109375" style="157" hidden="1" customWidth="1"/>
    <col min="29" max="257" width="9.140625" style="125"/>
    <col min="258" max="258" width="6.85546875" style="125" customWidth="1"/>
    <col min="259" max="259" width="33.140625" style="125" customWidth="1"/>
    <col min="260" max="260" width="13.5703125" style="125" customWidth="1"/>
    <col min="261" max="261" width="12.7109375" style="125" customWidth="1"/>
    <col min="262" max="262" width="14.140625" style="125" customWidth="1"/>
    <col min="263" max="266" width="12.7109375" style="125" customWidth="1"/>
    <col min="267" max="267" width="13.5703125" style="125" customWidth="1"/>
    <col min="268" max="268" width="14.42578125" style="125" customWidth="1"/>
    <col min="269" max="269" width="14" style="125" customWidth="1"/>
    <col min="270" max="272" width="12.7109375" style="125" customWidth="1"/>
    <col min="273" max="278" width="0" style="125" hidden="1" customWidth="1"/>
    <col min="279" max="513" width="9.140625" style="125"/>
    <col min="514" max="514" width="6.85546875" style="125" customWidth="1"/>
    <col min="515" max="515" width="33.140625" style="125" customWidth="1"/>
    <col min="516" max="516" width="13.5703125" style="125" customWidth="1"/>
    <col min="517" max="517" width="12.7109375" style="125" customWidth="1"/>
    <col min="518" max="518" width="14.140625" style="125" customWidth="1"/>
    <col min="519" max="522" width="12.7109375" style="125" customWidth="1"/>
    <col min="523" max="523" width="13.5703125" style="125" customWidth="1"/>
    <col min="524" max="524" width="14.42578125" style="125" customWidth="1"/>
    <col min="525" max="525" width="14" style="125" customWidth="1"/>
    <col min="526" max="528" width="12.7109375" style="125" customWidth="1"/>
    <col min="529" max="534" width="0" style="125" hidden="1" customWidth="1"/>
    <col min="535" max="769" width="9.140625" style="125"/>
    <col min="770" max="770" width="6.85546875" style="125" customWidth="1"/>
    <col min="771" max="771" width="33.140625" style="125" customWidth="1"/>
    <col min="772" max="772" width="13.5703125" style="125" customWidth="1"/>
    <col min="773" max="773" width="12.7109375" style="125" customWidth="1"/>
    <col min="774" max="774" width="14.140625" style="125" customWidth="1"/>
    <col min="775" max="778" width="12.7109375" style="125" customWidth="1"/>
    <col min="779" max="779" width="13.5703125" style="125" customWidth="1"/>
    <col min="780" max="780" width="14.42578125" style="125" customWidth="1"/>
    <col min="781" max="781" width="14" style="125" customWidth="1"/>
    <col min="782" max="784" width="12.7109375" style="125" customWidth="1"/>
    <col min="785" max="790" width="0" style="125" hidden="1" customWidth="1"/>
    <col min="791" max="1025" width="9.140625" style="125"/>
    <col min="1026" max="1026" width="6.85546875" style="125" customWidth="1"/>
    <col min="1027" max="1027" width="33.140625" style="125" customWidth="1"/>
    <col min="1028" max="1028" width="13.5703125" style="125" customWidth="1"/>
    <col min="1029" max="1029" width="12.7109375" style="125" customWidth="1"/>
    <col min="1030" max="1030" width="14.140625" style="125" customWidth="1"/>
    <col min="1031" max="1034" width="12.7109375" style="125" customWidth="1"/>
    <col min="1035" max="1035" width="13.5703125" style="125" customWidth="1"/>
    <col min="1036" max="1036" width="14.42578125" style="125" customWidth="1"/>
    <col min="1037" max="1037" width="14" style="125" customWidth="1"/>
    <col min="1038" max="1040" width="12.7109375" style="125" customWidth="1"/>
    <col min="1041" max="1046" width="0" style="125" hidden="1" customWidth="1"/>
    <col min="1047" max="1281" width="9.140625" style="125"/>
    <col min="1282" max="1282" width="6.85546875" style="125" customWidth="1"/>
    <col min="1283" max="1283" width="33.140625" style="125" customWidth="1"/>
    <col min="1284" max="1284" width="13.5703125" style="125" customWidth="1"/>
    <col min="1285" max="1285" width="12.7109375" style="125" customWidth="1"/>
    <col min="1286" max="1286" width="14.140625" style="125" customWidth="1"/>
    <col min="1287" max="1290" width="12.7109375" style="125" customWidth="1"/>
    <col min="1291" max="1291" width="13.5703125" style="125" customWidth="1"/>
    <col min="1292" max="1292" width="14.42578125" style="125" customWidth="1"/>
    <col min="1293" max="1293" width="14" style="125" customWidth="1"/>
    <col min="1294" max="1296" width="12.7109375" style="125" customWidth="1"/>
    <col min="1297" max="1302" width="0" style="125" hidden="1" customWidth="1"/>
    <col min="1303" max="1537" width="9.140625" style="125"/>
    <col min="1538" max="1538" width="6.85546875" style="125" customWidth="1"/>
    <col min="1539" max="1539" width="33.140625" style="125" customWidth="1"/>
    <col min="1540" max="1540" width="13.5703125" style="125" customWidth="1"/>
    <col min="1541" max="1541" width="12.7109375" style="125" customWidth="1"/>
    <col min="1542" max="1542" width="14.140625" style="125" customWidth="1"/>
    <col min="1543" max="1546" width="12.7109375" style="125" customWidth="1"/>
    <col min="1547" max="1547" width="13.5703125" style="125" customWidth="1"/>
    <col min="1548" max="1548" width="14.42578125" style="125" customWidth="1"/>
    <col min="1549" max="1549" width="14" style="125" customWidth="1"/>
    <col min="1550" max="1552" width="12.7109375" style="125" customWidth="1"/>
    <col min="1553" max="1558" width="0" style="125" hidden="1" customWidth="1"/>
    <col min="1559" max="1793" width="9.140625" style="125"/>
    <col min="1794" max="1794" width="6.85546875" style="125" customWidth="1"/>
    <col min="1795" max="1795" width="33.140625" style="125" customWidth="1"/>
    <col min="1796" max="1796" width="13.5703125" style="125" customWidth="1"/>
    <col min="1797" max="1797" width="12.7109375" style="125" customWidth="1"/>
    <col min="1798" max="1798" width="14.140625" style="125" customWidth="1"/>
    <col min="1799" max="1802" width="12.7109375" style="125" customWidth="1"/>
    <col min="1803" max="1803" width="13.5703125" style="125" customWidth="1"/>
    <col min="1804" max="1804" width="14.42578125" style="125" customWidth="1"/>
    <col min="1805" max="1805" width="14" style="125" customWidth="1"/>
    <col min="1806" max="1808" width="12.7109375" style="125" customWidth="1"/>
    <col min="1809" max="1814" width="0" style="125" hidden="1" customWidth="1"/>
    <col min="1815" max="2049" width="9.140625" style="125"/>
    <col min="2050" max="2050" width="6.85546875" style="125" customWidth="1"/>
    <col min="2051" max="2051" width="33.140625" style="125" customWidth="1"/>
    <col min="2052" max="2052" width="13.5703125" style="125" customWidth="1"/>
    <col min="2053" max="2053" width="12.7109375" style="125" customWidth="1"/>
    <col min="2054" max="2054" width="14.140625" style="125" customWidth="1"/>
    <col min="2055" max="2058" width="12.7109375" style="125" customWidth="1"/>
    <col min="2059" max="2059" width="13.5703125" style="125" customWidth="1"/>
    <col min="2060" max="2060" width="14.42578125" style="125" customWidth="1"/>
    <col min="2061" max="2061" width="14" style="125" customWidth="1"/>
    <col min="2062" max="2064" width="12.7109375" style="125" customWidth="1"/>
    <col min="2065" max="2070" width="0" style="125" hidden="1" customWidth="1"/>
    <col min="2071" max="2305" width="9.140625" style="125"/>
    <col min="2306" max="2306" width="6.85546875" style="125" customWidth="1"/>
    <col min="2307" max="2307" width="33.140625" style="125" customWidth="1"/>
    <col min="2308" max="2308" width="13.5703125" style="125" customWidth="1"/>
    <col min="2309" max="2309" width="12.7109375" style="125" customWidth="1"/>
    <col min="2310" max="2310" width="14.140625" style="125" customWidth="1"/>
    <col min="2311" max="2314" width="12.7109375" style="125" customWidth="1"/>
    <col min="2315" max="2315" width="13.5703125" style="125" customWidth="1"/>
    <col min="2316" max="2316" width="14.42578125" style="125" customWidth="1"/>
    <col min="2317" max="2317" width="14" style="125" customWidth="1"/>
    <col min="2318" max="2320" width="12.7109375" style="125" customWidth="1"/>
    <col min="2321" max="2326" width="0" style="125" hidden="1" customWidth="1"/>
    <col min="2327" max="2561" width="9.140625" style="125"/>
    <col min="2562" max="2562" width="6.85546875" style="125" customWidth="1"/>
    <col min="2563" max="2563" width="33.140625" style="125" customWidth="1"/>
    <col min="2564" max="2564" width="13.5703125" style="125" customWidth="1"/>
    <col min="2565" max="2565" width="12.7109375" style="125" customWidth="1"/>
    <col min="2566" max="2566" width="14.140625" style="125" customWidth="1"/>
    <col min="2567" max="2570" width="12.7109375" style="125" customWidth="1"/>
    <col min="2571" max="2571" width="13.5703125" style="125" customWidth="1"/>
    <col min="2572" max="2572" width="14.42578125" style="125" customWidth="1"/>
    <col min="2573" max="2573" width="14" style="125" customWidth="1"/>
    <col min="2574" max="2576" width="12.7109375" style="125" customWidth="1"/>
    <col min="2577" max="2582" width="0" style="125" hidden="1" customWidth="1"/>
    <col min="2583" max="2817" width="9.140625" style="125"/>
    <col min="2818" max="2818" width="6.85546875" style="125" customWidth="1"/>
    <col min="2819" max="2819" width="33.140625" style="125" customWidth="1"/>
    <col min="2820" max="2820" width="13.5703125" style="125" customWidth="1"/>
    <col min="2821" max="2821" width="12.7109375" style="125" customWidth="1"/>
    <col min="2822" max="2822" width="14.140625" style="125" customWidth="1"/>
    <col min="2823" max="2826" width="12.7109375" style="125" customWidth="1"/>
    <col min="2827" max="2827" width="13.5703125" style="125" customWidth="1"/>
    <col min="2828" max="2828" width="14.42578125" style="125" customWidth="1"/>
    <col min="2829" max="2829" width="14" style="125" customWidth="1"/>
    <col min="2830" max="2832" width="12.7109375" style="125" customWidth="1"/>
    <col min="2833" max="2838" width="0" style="125" hidden="1" customWidth="1"/>
    <col min="2839" max="3073" width="9.140625" style="125"/>
    <col min="3074" max="3074" width="6.85546875" style="125" customWidth="1"/>
    <col min="3075" max="3075" width="33.140625" style="125" customWidth="1"/>
    <col min="3076" max="3076" width="13.5703125" style="125" customWidth="1"/>
    <col min="3077" max="3077" width="12.7109375" style="125" customWidth="1"/>
    <col min="3078" max="3078" width="14.140625" style="125" customWidth="1"/>
    <col min="3079" max="3082" width="12.7109375" style="125" customWidth="1"/>
    <col min="3083" max="3083" width="13.5703125" style="125" customWidth="1"/>
    <col min="3084" max="3084" width="14.42578125" style="125" customWidth="1"/>
    <col min="3085" max="3085" width="14" style="125" customWidth="1"/>
    <col min="3086" max="3088" width="12.7109375" style="125" customWidth="1"/>
    <col min="3089" max="3094" width="0" style="125" hidden="1" customWidth="1"/>
    <col min="3095" max="3329" width="9.140625" style="125"/>
    <col min="3330" max="3330" width="6.85546875" style="125" customWidth="1"/>
    <col min="3331" max="3331" width="33.140625" style="125" customWidth="1"/>
    <col min="3332" max="3332" width="13.5703125" style="125" customWidth="1"/>
    <col min="3333" max="3333" width="12.7109375" style="125" customWidth="1"/>
    <col min="3334" max="3334" width="14.140625" style="125" customWidth="1"/>
    <col min="3335" max="3338" width="12.7109375" style="125" customWidth="1"/>
    <col min="3339" max="3339" width="13.5703125" style="125" customWidth="1"/>
    <col min="3340" max="3340" width="14.42578125" style="125" customWidth="1"/>
    <col min="3341" max="3341" width="14" style="125" customWidth="1"/>
    <col min="3342" max="3344" width="12.7109375" style="125" customWidth="1"/>
    <col min="3345" max="3350" width="0" style="125" hidden="1" customWidth="1"/>
    <col min="3351" max="3585" width="9.140625" style="125"/>
    <col min="3586" max="3586" width="6.85546875" style="125" customWidth="1"/>
    <col min="3587" max="3587" width="33.140625" style="125" customWidth="1"/>
    <col min="3588" max="3588" width="13.5703125" style="125" customWidth="1"/>
    <col min="3589" max="3589" width="12.7109375" style="125" customWidth="1"/>
    <col min="3590" max="3590" width="14.140625" style="125" customWidth="1"/>
    <col min="3591" max="3594" width="12.7109375" style="125" customWidth="1"/>
    <col min="3595" max="3595" width="13.5703125" style="125" customWidth="1"/>
    <col min="3596" max="3596" width="14.42578125" style="125" customWidth="1"/>
    <col min="3597" max="3597" width="14" style="125" customWidth="1"/>
    <col min="3598" max="3600" width="12.7109375" style="125" customWidth="1"/>
    <col min="3601" max="3606" width="0" style="125" hidden="1" customWidth="1"/>
    <col min="3607" max="3841" width="9.140625" style="125"/>
    <col min="3842" max="3842" width="6.85546875" style="125" customWidth="1"/>
    <col min="3843" max="3843" width="33.140625" style="125" customWidth="1"/>
    <col min="3844" max="3844" width="13.5703125" style="125" customWidth="1"/>
    <col min="3845" max="3845" width="12.7109375" style="125" customWidth="1"/>
    <col min="3846" max="3846" width="14.140625" style="125" customWidth="1"/>
    <col min="3847" max="3850" width="12.7109375" style="125" customWidth="1"/>
    <col min="3851" max="3851" width="13.5703125" style="125" customWidth="1"/>
    <col min="3852" max="3852" width="14.42578125" style="125" customWidth="1"/>
    <col min="3853" max="3853" width="14" style="125" customWidth="1"/>
    <col min="3854" max="3856" width="12.7109375" style="125" customWidth="1"/>
    <col min="3857" max="3862" width="0" style="125" hidden="1" customWidth="1"/>
    <col min="3863" max="4097" width="9.140625" style="125"/>
    <col min="4098" max="4098" width="6.85546875" style="125" customWidth="1"/>
    <col min="4099" max="4099" width="33.140625" style="125" customWidth="1"/>
    <col min="4100" max="4100" width="13.5703125" style="125" customWidth="1"/>
    <col min="4101" max="4101" width="12.7109375" style="125" customWidth="1"/>
    <col min="4102" max="4102" width="14.140625" style="125" customWidth="1"/>
    <col min="4103" max="4106" width="12.7109375" style="125" customWidth="1"/>
    <col min="4107" max="4107" width="13.5703125" style="125" customWidth="1"/>
    <col min="4108" max="4108" width="14.42578125" style="125" customWidth="1"/>
    <col min="4109" max="4109" width="14" style="125" customWidth="1"/>
    <col min="4110" max="4112" width="12.7109375" style="125" customWidth="1"/>
    <col min="4113" max="4118" width="0" style="125" hidden="1" customWidth="1"/>
    <col min="4119" max="4353" width="9.140625" style="125"/>
    <col min="4354" max="4354" width="6.85546875" style="125" customWidth="1"/>
    <col min="4355" max="4355" width="33.140625" style="125" customWidth="1"/>
    <col min="4356" max="4356" width="13.5703125" style="125" customWidth="1"/>
    <col min="4357" max="4357" width="12.7109375" style="125" customWidth="1"/>
    <col min="4358" max="4358" width="14.140625" style="125" customWidth="1"/>
    <col min="4359" max="4362" width="12.7109375" style="125" customWidth="1"/>
    <col min="4363" max="4363" width="13.5703125" style="125" customWidth="1"/>
    <col min="4364" max="4364" width="14.42578125" style="125" customWidth="1"/>
    <col min="4365" max="4365" width="14" style="125" customWidth="1"/>
    <col min="4366" max="4368" width="12.7109375" style="125" customWidth="1"/>
    <col min="4369" max="4374" width="0" style="125" hidden="1" customWidth="1"/>
    <col min="4375" max="4609" width="9.140625" style="125"/>
    <col min="4610" max="4610" width="6.85546875" style="125" customWidth="1"/>
    <col min="4611" max="4611" width="33.140625" style="125" customWidth="1"/>
    <col min="4612" max="4612" width="13.5703125" style="125" customWidth="1"/>
    <col min="4613" max="4613" width="12.7109375" style="125" customWidth="1"/>
    <col min="4614" max="4614" width="14.140625" style="125" customWidth="1"/>
    <col min="4615" max="4618" width="12.7109375" style="125" customWidth="1"/>
    <col min="4619" max="4619" width="13.5703125" style="125" customWidth="1"/>
    <col min="4620" max="4620" width="14.42578125" style="125" customWidth="1"/>
    <col min="4621" max="4621" width="14" style="125" customWidth="1"/>
    <col min="4622" max="4624" width="12.7109375" style="125" customWidth="1"/>
    <col min="4625" max="4630" width="0" style="125" hidden="1" customWidth="1"/>
    <col min="4631" max="4865" width="9.140625" style="125"/>
    <col min="4866" max="4866" width="6.85546875" style="125" customWidth="1"/>
    <col min="4867" max="4867" width="33.140625" style="125" customWidth="1"/>
    <col min="4868" max="4868" width="13.5703125" style="125" customWidth="1"/>
    <col min="4869" max="4869" width="12.7109375" style="125" customWidth="1"/>
    <col min="4870" max="4870" width="14.140625" style="125" customWidth="1"/>
    <col min="4871" max="4874" width="12.7109375" style="125" customWidth="1"/>
    <col min="4875" max="4875" width="13.5703125" style="125" customWidth="1"/>
    <col min="4876" max="4876" width="14.42578125" style="125" customWidth="1"/>
    <col min="4877" max="4877" width="14" style="125" customWidth="1"/>
    <col min="4878" max="4880" width="12.7109375" style="125" customWidth="1"/>
    <col min="4881" max="4886" width="0" style="125" hidden="1" customWidth="1"/>
    <col min="4887" max="5121" width="9.140625" style="125"/>
    <col min="5122" max="5122" width="6.85546875" style="125" customWidth="1"/>
    <col min="5123" max="5123" width="33.140625" style="125" customWidth="1"/>
    <col min="5124" max="5124" width="13.5703125" style="125" customWidth="1"/>
    <col min="5125" max="5125" width="12.7109375" style="125" customWidth="1"/>
    <col min="5126" max="5126" width="14.140625" style="125" customWidth="1"/>
    <col min="5127" max="5130" width="12.7109375" style="125" customWidth="1"/>
    <col min="5131" max="5131" width="13.5703125" style="125" customWidth="1"/>
    <col min="5132" max="5132" width="14.42578125" style="125" customWidth="1"/>
    <col min="5133" max="5133" width="14" style="125" customWidth="1"/>
    <col min="5134" max="5136" width="12.7109375" style="125" customWidth="1"/>
    <col min="5137" max="5142" width="0" style="125" hidden="1" customWidth="1"/>
    <col min="5143" max="5377" width="9.140625" style="125"/>
    <col min="5378" max="5378" width="6.85546875" style="125" customWidth="1"/>
    <col min="5379" max="5379" width="33.140625" style="125" customWidth="1"/>
    <col min="5380" max="5380" width="13.5703125" style="125" customWidth="1"/>
    <col min="5381" max="5381" width="12.7109375" style="125" customWidth="1"/>
    <col min="5382" max="5382" width="14.140625" style="125" customWidth="1"/>
    <col min="5383" max="5386" width="12.7109375" style="125" customWidth="1"/>
    <col min="5387" max="5387" width="13.5703125" style="125" customWidth="1"/>
    <col min="5388" max="5388" width="14.42578125" style="125" customWidth="1"/>
    <col min="5389" max="5389" width="14" style="125" customWidth="1"/>
    <col min="5390" max="5392" width="12.7109375" style="125" customWidth="1"/>
    <col min="5393" max="5398" width="0" style="125" hidden="1" customWidth="1"/>
    <col min="5399" max="5633" width="9.140625" style="125"/>
    <col min="5634" max="5634" width="6.85546875" style="125" customWidth="1"/>
    <col min="5635" max="5635" width="33.140625" style="125" customWidth="1"/>
    <col min="5636" max="5636" width="13.5703125" style="125" customWidth="1"/>
    <col min="5637" max="5637" width="12.7109375" style="125" customWidth="1"/>
    <col min="5638" max="5638" width="14.140625" style="125" customWidth="1"/>
    <col min="5639" max="5642" width="12.7109375" style="125" customWidth="1"/>
    <col min="5643" max="5643" width="13.5703125" style="125" customWidth="1"/>
    <col min="5644" max="5644" width="14.42578125" style="125" customWidth="1"/>
    <col min="5645" max="5645" width="14" style="125" customWidth="1"/>
    <col min="5646" max="5648" width="12.7109375" style="125" customWidth="1"/>
    <col min="5649" max="5654" width="0" style="125" hidden="1" customWidth="1"/>
    <col min="5655" max="5889" width="9.140625" style="125"/>
    <col min="5890" max="5890" width="6.85546875" style="125" customWidth="1"/>
    <col min="5891" max="5891" width="33.140625" style="125" customWidth="1"/>
    <col min="5892" max="5892" width="13.5703125" style="125" customWidth="1"/>
    <col min="5893" max="5893" width="12.7109375" style="125" customWidth="1"/>
    <col min="5894" max="5894" width="14.140625" style="125" customWidth="1"/>
    <col min="5895" max="5898" width="12.7109375" style="125" customWidth="1"/>
    <col min="5899" max="5899" width="13.5703125" style="125" customWidth="1"/>
    <col min="5900" max="5900" width="14.42578125" style="125" customWidth="1"/>
    <col min="5901" max="5901" width="14" style="125" customWidth="1"/>
    <col min="5902" max="5904" width="12.7109375" style="125" customWidth="1"/>
    <col min="5905" max="5910" width="0" style="125" hidden="1" customWidth="1"/>
    <col min="5911" max="6145" width="9.140625" style="125"/>
    <col min="6146" max="6146" width="6.85546875" style="125" customWidth="1"/>
    <col min="6147" max="6147" width="33.140625" style="125" customWidth="1"/>
    <col min="6148" max="6148" width="13.5703125" style="125" customWidth="1"/>
    <col min="6149" max="6149" width="12.7109375" style="125" customWidth="1"/>
    <col min="6150" max="6150" width="14.140625" style="125" customWidth="1"/>
    <col min="6151" max="6154" width="12.7109375" style="125" customWidth="1"/>
    <col min="6155" max="6155" width="13.5703125" style="125" customWidth="1"/>
    <col min="6156" max="6156" width="14.42578125" style="125" customWidth="1"/>
    <col min="6157" max="6157" width="14" style="125" customWidth="1"/>
    <col min="6158" max="6160" width="12.7109375" style="125" customWidth="1"/>
    <col min="6161" max="6166" width="0" style="125" hidden="1" customWidth="1"/>
    <col min="6167" max="6401" width="9.140625" style="125"/>
    <col min="6402" max="6402" width="6.85546875" style="125" customWidth="1"/>
    <col min="6403" max="6403" width="33.140625" style="125" customWidth="1"/>
    <col min="6404" max="6404" width="13.5703125" style="125" customWidth="1"/>
    <col min="6405" max="6405" width="12.7109375" style="125" customWidth="1"/>
    <col min="6406" max="6406" width="14.140625" style="125" customWidth="1"/>
    <col min="6407" max="6410" width="12.7109375" style="125" customWidth="1"/>
    <col min="6411" max="6411" width="13.5703125" style="125" customWidth="1"/>
    <col min="6412" max="6412" width="14.42578125" style="125" customWidth="1"/>
    <col min="6413" max="6413" width="14" style="125" customWidth="1"/>
    <col min="6414" max="6416" width="12.7109375" style="125" customWidth="1"/>
    <col min="6417" max="6422" width="0" style="125" hidden="1" customWidth="1"/>
    <col min="6423" max="6657" width="9.140625" style="125"/>
    <col min="6658" max="6658" width="6.85546875" style="125" customWidth="1"/>
    <col min="6659" max="6659" width="33.140625" style="125" customWidth="1"/>
    <col min="6660" max="6660" width="13.5703125" style="125" customWidth="1"/>
    <col min="6661" max="6661" width="12.7109375" style="125" customWidth="1"/>
    <col min="6662" max="6662" width="14.140625" style="125" customWidth="1"/>
    <col min="6663" max="6666" width="12.7109375" style="125" customWidth="1"/>
    <col min="6667" max="6667" width="13.5703125" style="125" customWidth="1"/>
    <col min="6668" max="6668" width="14.42578125" style="125" customWidth="1"/>
    <col min="6669" max="6669" width="14" style="125" customWidth="1"/>
    <col min="6670" max="6672" width="12.7109375" style="125" customWidth="1"/>
    <col min="6673" max="6678" width="0" style="125" hidden="1" customWidth="1"/>
    <col min="6679" max="6913" width="9.140625" style="125"/>
    <col min="6914" max="6914" width="6.85546875" style="125" customWidth="1"/>
    <col min="6915" max="6915" width="33.140625" style="125" customWidth="1"/>
    <col min="6916" max="6916" width="13.5703125" style="125" customWidth="1"/>
    <col min="6917" max="6917" width="12.7109375" style="125" customWidth="1"/>
    <col min="6918" max="6918" width="14.140625" style="125" customWidth="1"/>
    <col min="6919" max="6922" width="12.7109375" style="125" customWidth="1"/>
    <col min="6923" max="6923" width="13.5703125" style="125" customWidth="1"/>
    <col min="6924" max="6924" width="14.42578125" style="125" customWidth="1"/>
    <col min="6925" max="6925" width="14" style="125" customWidth="1"/>
    <col min="6926" max="6928" width="12.7109375" style="125" customWidth="1"/>
    <col min="6929" max="6934" width="0" style="125" hidden="1" customWidth="1"/>
    <col min="6935" max="7169" width="9.140625" style="125"/>
    <col min="7170" max="7170" width="6.85546875" style="125" customWidth="1"/>
    <col min="7171" max="7171" width="33.140625" style="125" customWidth="1"/>
    <col min="7172" max="7172" width="13.5703125" style="125" customWidth="1"/>
    <col min="7173" max="7173" width="12.7109375" style="125" customWidth="1"/>
    <col min="7174" max="7174" width="14.140625" style="125" customWidth="1"/>
    <col min="7175" max="7178" width="12.7109375" style="125" customWidth="1"/>
    <col min="7179" max="7179" width="13.5703125" style="125" customWidth="1"/>
    <col min="7180" max="7180" width="14.42578125" style="125" customWidth="1"/>
    <col min="7181" max="7181" width="14" style="125" customWidth="1"/>
    <col min="7182" max="7184" width="12.7109375" style="125" customWidth="1"/>
    <col min="7185" max="7190" width="0" style="125" hidden="1" customWidth="1"/>
    <col min="7191" max="7425" width="9.140625" style="125"/>
    <col min="7426" max="7426" width="6.85546875" style="125" customWidth="1"/>
    <col min="7427" max="7427" width="33.140625" style="125" customWidth="1"/>
    <col min="7428" max="7428" width="13.5703125" style="125" customWidth="1"/>
    <col min="7429" max="7429" width="12.7109375" style="125" customWidth="1"/>
    <col min="7430" max="7430" width="14.140625" style="125" customWidth="1"/>
    <col min="7431" max="7434" width="12.7109375" style="125" customWidth="1"/>
    <col min="7435" max="7435" width="13.5703125" style="125" customWidth="1"/>
    <col min="7436" max="7436" width="14.42578125" style="125" customWidth="1"/>
    <col min="7437" max="7437" width="14" style="125" customWidth="1"/>
    <col min="7438" max="7440" width="12.7109375" style="125" customWidth="1"/>
    <col min="7441" max="7446" width="0" style="125" hidden="1" customWidth="1"/>
    <col min="7447" max="7681" width="9.140625" style="125"/>
    <col min="7682" max="7682" width="6.85546875" style="125" customWidth="1"/>
    <col min="7683" max="7683" width="33.140625" style="125" customWidth="1"/>
    <col min="7684" max="7684" width="13.5703125" style="125" customWidth="1"/>
    <col min="7685" max="7685" width="12.7109375" style="125" customWidth="1"/>
    <col min="7686" max="7686" width="14.140625" style="125" customWidth="1"/>
    <col min="7687" max="7690" width="12.7109375" style="125" customWidth="1"/>
    <col min="7691" max="7691" width="13.5703125" style="125" customWidth="1"/>
    <col min="7692" max="7692" width="14.42578125" style="125" customWidth="1"/>
    <col min="7693" max="7693" width="14" style="125" customWidth="1"/>
    <col min="7694" max="7696" width="12.7109375" style="125" customWidth="1"/>
    <col min="7697" max="7702" width="0" style="125" hidden="1" customWidth="1"/>
    <col min="7703" max="7937" width="9.140625" style="125"/>
    <col min="7938" max="7938" width="6.85546875" style="125" customWidth="1"/>
    <col min="7939" max="7939" width="33.140625" style="125" customWidth="1"/>
    <col min="7940" max="7940" width="13.5703125" style="125" customWidth="1"/>
    <col min="7941" max="7941" width="12.7109375" style="125" customWidth="1"/>
    <col min="7942" max="7942" width="14.140625" style="125" customWidth="1"/>
    <col min="7943" max="7946" width="12.7109375" style="125" customWidth="1"/>
    <col min="7947" max="7947" width="13.5703125" style="125" customWidth="1"/>
    <col min="7948" max="7948" width="14.42578125" style="125" customWidth="1"/>
    <col min="7949" max="7949" width="14" style="125" customWidth="1"/>
    <col min="7950" max="7952" width="12.7109375" style="125" customWidth="1"/>
    <col min="7953" max="7958" width="0" style="125" hidden="1" customWidth="1"/>
    <col min="7959" max="8193" width="9.140625" style="125"/>
    <col min="8194" max="8194" width="6.85546875" style="125" customWidth="1"/>
    <col min="8195" max="8195" width="33.140625" style="125" customWidth="1"/>
    <col min="8196" max="8196" width="13.5703125" style="125" customWidth="1"/>
    <col min="8197" max="8197" width="12.7109375" style="125" customWidth="1"/>
    <col min="8198" max="8198" width="14.140625" style="125" customWidth="1"/>
    <col min="8199" max="8202" width="12.7109375" style="125" customWidth="1"/>
    <col min="8203" max="8203" width="13.5703125" style="125" customWidth="1"/>
    <col min="8204" max="8204" width="14.42578125" style="125" customWidth="1"/>
    <col min="8205" max="8205" width="14" style="125" customWidth="1"/>
    <col min="8206" max="8208" width="12.7109375" style="125" customWidth="1"/>
    <col min="8209" max="8214" width="0" style="125" hidden="1" customWidth="1"/>
    <col min="8215" max="8449" width="9.140625" style="125"/>
    <col min="8450" max="8450" width="6.85546875" style="125" customWidth="1"/>
    <col min="8451" max="8451" width="33.140625" style="125" customWidth="1"/>
    <col min="8452" max="8452" width="13.5703125" style="125" customWidth="1"/>
    <col min="8453" max="8453" width="12.7109375" style="125" customWidth="1"/>
    <col min="8454" max="8454" width="14.140625" style="125" customWidth="1"/>
    <col min="8455" max="8458" width="12.7109375" style="125" customWidth="1"/>
    <col min="8459" max="8459" width="13.5703125" style="125" customWidth="1"/>
    <col min="8460" max="8460" width="14.42578125" style="125" customWidth="1"/>
    <col min="8461" max="8461" width="14" style="125" customWidth="1"/>
    <col min="8462" max="8464" width="12.7109375" style="125" customWidth="1"/>
    <col min="8465" max="8470" width="0" style="125" hidden="1" customWidth="1"/>
    <col min="8471" max="8705" width="9.140625" style="125"/>
    <col min="8706" max="8706" width="6.85546875" style="125" customWidth="1"/>
    <col min="8707" max="8707" width="33.140625" style="125" customWidth="1"/>
    <col min="8708" max="8708" width="13.5703125" style="125" customWidth="1"/>
    <col min="8709" max="8709" width="12.7109375" style="125" customWidth="1"/>
    <col min="8710" max="8710" width="14.140625" style="125" customWidth="1"/>
    <col min="8711" max="8714" width="12.7109375" style="125" customWidth="1"/>
    <col min="8715" max="8715" width="13.5703125" style="125" customWidth="1"/>
    <col min="8716" max="8716" width="14.42578125" style="125" customWidth="1"/>
    <col min="8717" max="8717" width="14" style="125" customWidth="1"/>
    <col min="8718" max="8720" width="12.7109375" style="125" customWidth="1"/>
    <col min="8721" max="8726" width="0" style="125" hidden="1" customWidth="1"/>
    <col min="8727" max="8961" width="9.140625" style="125"/>
    <col min="8962" max="8962" width="6.85546875" style="125" customWidth="1"/>
    <col min="8963" max="8963" width="33.140625" style="125" customWidth="1"/>
    <col min="8964" max="8964" width="13.5703125" style="125" customWidth="1"/>
    <col min="8965" max="8965" width="12.7109375" style="125" customWidth="1"/>
    <col min="8966" max="8966" width="14.140625" style="125" customWidth="1"/>
    <col min="8967" max="8970" width="12.7109375" style="125" customWidth="1"/>
    <col min="8971" max="8971" width="13.5703125" style="125" customWidth="1"/>
    <col min="8972" max="8972" width="14.42578125" style="125" customWidth="1"/>
    <col min="8973" max="8973" width="14" style="125" customWidth="1"/>
    <col min="8974" max="8976" width="12.7109375" style="125" customWidth="1"/>
    <col min="8977" max="8982" width="0" style="125" hidden="1" customWidth="1"/>
    <col min="8983" max="9217" width="9.140625" style="125"/>
    <col min="9218" max="9218" width="6.85546875" style="125" customWidth="1"/>
    <col min="9219" max="9219" width="33.140625" style="125" customWidth="1"/>
    <col min="9220" max="9220" width="13.5703125" style="125" customWidth="1"/>
    <col min="9221" max="9221" width="12.7109375" style="125" customWidth="1"/>
    <col min="9222" max="9222" width="14.140625" style="125" customWidth="1"/>
    <col min="9223" max="9226" width="12.7109375" style="125" customWidth="1"/>
    <col min="9227" max="9227" width="13.5703125" style="125" customWidth="1"/>
    <col min="9228" max="9228" width="14.42578125" style="125" customWidth="1"/>
    <col min="9229" max="9229" width="14" style="125" customWidth="1"/>
    <col min="9230" max="9232" width="12.7109375" style="125" customWidth="1"/>
    <col min="9233" max="9238" width="0" style="125" hidden="1" customWidth="1"/>
    <col min="9239" max="9473" width="9.140625" style="125"/>
    <col min="9474" max="9474" width="6.85546875" style="125" customWidth="1"/>
    <col min="9475" max="9475" width="33.140625" style="125" customWidth="1"/>
    <col min="9476" max="9476" width="13.5703125" style="125" customWidth="1"/>
    <col min="9477" max="9477" width="12.7109375" style="125" customWidth="1"/>
    <col min="9478" max="9478" width="14.140625" style="125" customWidth="1"/>
    <col min="9479" max="9482" width="12.7109375" style="125" customWidth="1"/>
    <col min="9483" max="9483" width="13.5703125" style="125" customWidth="1"/>
    <col min="9484" max="9484" width="14.42578125" style="125" customWidth="1"/>
    <col min="9485" max="9485" width="14" style="125" customWidth="1"/>
    <col min="9486" max="9488" width="12.7109375" style="125" customWidth="1"/>
    <col min="9489" max="9494" width="0" style="125" hidden="1" customWidth="1"/>
    <col min="9495" max="9729" width="9.140625" style="125"/>
    <col min="9730" max="9730" width="6.85546875" style="125" customWidth="1"/>
    <col min="9731" max="9731" width="33.140625" style="125" customWidth="1"/>
    <col min="9732" max="9732" width="13.5703125" style="125" customWidth="1"/>
    <col min="9733" max="9733" width="12.7109375" style="125" customWidth="1"/>
    <col min="9734" max="9734" width="14.140625" style="125" customWidth="1"/>
    <col min="9735" max="9738" width="12.7109375" style="125" customWidth="1"/>
    <col min="9739" max="9739" width="13.5703125" style="125" customWidth="1"/>
    <col min="9740" max="9740" width="14.42578125" style="125" customWidth="1"/>
    <col min="9741" max="9741" width="14" style="125" customWidth="1"/>
    <col min="9742" max="9744" width="12.7109375" style="125" customWidth="1"/>
    <col min="9745" max="9750" width="0" style="125" hidden="1" customWidth="1"/>
    <col min="9751" max="9985" width="9.140625" style="125"/>
    <col min="9986" max="9986" width="6.85546875" style="125" customWidth="1"/>
    <col min="9987" max="9987" width="33.140625" style="125" customWidth="1"/>
    <col min="9988" max="9988" width="13.5703125" style="125" customWidth="1"/>
    <col min="9989" max="9989" width="12.7109375" style="125" customWidth="1"/>
    <col min="9990" max="9990" width="14.140625" style="125" customWidth="1"/>
    <col min="9991" max="9994" width="12.7109375" style="125" customWidth="1"/>
    <col min="9995" max="9995" width="13.5703125" style="125" customWidth="1"/>
    <col min="9996" max="9996" width="14.42578125" style="125" customWidth="1"/>
    <col min="9997" max="9997" width="14" style="125" customWidth="1"/>
    <col min="9998" max="10000" width="12.7109375" style="125" customWidth="1"/>
    <col min="10001" max="10006" width="0" style="125" hidden="1" customWidth="1"/>
    <col min="10007" max="10241" width="9.140625" style="125"/>
    <col min="10242" max="10242" width="6.85546875" style="125" customWidth="1"/>
    <col min="10243" max="10243" width="33.140625" style="125" customWidth="1"/>
    <col min="10244" max="10244" width="13.5703125" style="125" customWidth="1"/>
    <col min="10245" max="10245" width="12.7109375" style="125" customWidth="1"/>
    <col min="10246" max="10246" width="14.140625" style="125" customWidth="1"/>
    <col min="10247" max="10250" width="12.7109375" style="125" customWidth="1"/>
    <col min="10251" max="10251" width="13.5703125" style="125" customWidth="1"/>
    <col min="10252" max="10252" width="14.42578125" style="125" customWidth="1"/>
    <col min="10253" max="10253" width="14" style="125" customWidth="1"/>
    <col min="10254" max="10256" width="12.7109375" style="125" customWidth="1"/>
    <col min="10257" max="10262" width="0" style="125" hidden="1" customWidth="1"/>
    <col min="10263" max="10497" width="9.140625" style="125"/>
    <col min="10498" max="10498" width="6.85546875" style="125" customWidth="1"/>
    <col min="10499" max="10499" width="33.140625" style="125" customWidth="1"/>
    <col min="10500" max="10500" width="13.5703125" style="125" customWidth="1"/>
    <col min="10501" max="10501" width="12.7109375" style="125" customWidth="1"/>
    <col min="10502" max="10502" width="14.140625" style="125" customWidth="1"/>
    <col min="10503" max="10506" width="12.7109375" style="125" customWidth="1"/>
    <col min="10507" max="10507" width="13.5703125" style="125" customWidth="1"/>
    <col min="10508" max="10508" width="14.42578125" style="125" customWidth="1"/>
    <col min="10509" max="10509" width="14" style="125" customWidth="1"/>
    <col min="10510" max="10512" width="12.7109375" style="125" customWidth="1"/>
    <col min="10513" max="10518" width="0" style="125" hidden="1" customWidth="1"/>
    <col min="10519" max="10753" width="9.140625" style="125"/>
    <col min="10754" max="10754" width="6.85546875" style="125" customWidth="1"/>
    <col min="10755" max="10755" width="33.140625" style="125" customWidth="1"/>
    <col min="10756" max="10756" width="13.5703125" style="125" customWidth="1"/>
    <col min="10757" max="10757" width="12.7109375" style="125" customWidth="1"/>
    <col min="10758" max="10758" width="14.140625" style="125" customWidth="1"/>
    <col min="10759" max="10762" width="12.7109375" style="125" customWidth="1"/>
    <col min="10763" max="10763" width="13.5703125" style="125" customWidth="1"/>
    <col min="10764" max="10764" width="14.42578125" style="125" customWidth="1"/>
    <col min="10765" max="10765" width="14" style="125" customWidth="1"/>
    <col min="10766" max="10768" width="12.7109375" style="125" customWidth="1"/>
    <col min="10769" max="10774" width="0" style="125" hidden="1" customWidth="1"/>
    <col min="10775" max="11009" width="9.140625" style="125"/>
    <col min="11010" max="11010" width="6.85546875" style="125" customWidth="1"/>
    <col min="11011" max="11011" width="33.140625" style="125" customWidth="1"/>
    <col min="11012" max="11012" width="13.5703125" style="125" customWidth="1"/>
    <col min="11013" max="11013" width="12.7109375" style="125" customWidth="1"/>
    <col min="11014" max="11014" width="14.140625" style="125" customWidth="1"/>
    <col min="11015" max="11018" width="12.7109375" style="125" customWidth="1"/>
    <col min="11019" max="11019" width="13.5703125" style="125" customWidth="1"/>
    <col min="11020" max="11020" width="14.42578125" style="125" customWidth="1"/>
    <col min="11021" max="11021" width="14" style="125" customWidth="1"/>
    <col min="11022" max="11024" width="12.7109375" style="125" customWidth="1"/>
    <col min="11025" max="11030" width="0" style="125" hidden="1" customWidth="1"/>
    <col min="11031" max="11265" width="9.140625" style="125"/>
    <col min="11266" max="11266" width="6.85546875" style="125" customWidth="1"/>
    <col min="11267" max="11267" width="33.140625" style="125" customWidth="1"/>
    <col min="11268" max="11268" width="13.5703125" style="125" customWidth="1"/>
    <col min="11269" max="11269" width="12.7109375" style="125" customWidth="1"/>
    <col min="11270" max="11270" width="14.140625" style="125" customWidth="1"/>
    <col min="11271" max="11274" width="12.7109375" style="125" customWidth="1"/>
    <col min="11275" max="11275" width="13.5703125" style="125" customWidth="1"/>
    <col min="11276" max="11276" width="14.42578125" style="125" customWidth="1"/>
    <col min="11277" max="11277" width="14" style="125" customWidth="1"/>
    <col min="11278" max="11280" width="12.7109375" style="125" customWidth="1"/>
    <col min="11281" max="11286" width="0" style="125" hidden="1" customWidth="1"/>
    <col min="11287" max="11521" width="9.140625" style="125"/>
    <col min="11522" max="11522" width="6.85546875" style="125" customWidth="1"/>
    <col min="11523" max="11523" width="33.140625" style="125" customWidth="1"/>
    <col min="11524" max="11524" width="13.5703125" style="125" customWidth="1"/>
    <col min="11525" max="11525" width="12.7109375" style="125" customWidth="1"/>
    <col min="11526" max="11526" width="14.140625" style="125" customWidth="1"/>
    <col min="11527" max="11530" width="12.7109375" style="125" customWidth="1"/>
    <col min="11531" max="11531" width="13.5703125" style="125" customWidth="1"/>
    <col min="11532" max="11532" width="14.42578125" style="125" customWidth="1"/>
    <col min="11533" max="11533" width="14" style="125" customWidth="1"/>
    <col min="11534" max="11536" width="12.7109375" style="125" customWidth="1"/>
    <col min="11537" max="11542" width="0" style="125" hidden="1" customWidth="1"/>
    <col min="11543" max="11777" width="9.140625" style="125"/>
    <col min="11778" max="11778" width="6.85546875" style="125" customWidth="1"/>
    <col min="11779" max="11779" width="33.140625" style="125" customWidth="1"/>
    <col min="11780" max="11780" width="13.5703125" style="125" customWidth="1"/>
    <col min="11781" max="11781" width="12.7109375" style="125" customWidth="1"/>
    <col min="11782" max="11782" width="14.140625" style="125" customWidth="1"/>
    <col min="11783" max="11786" width="12.7109375" style="125" customWidth="1"/>
    <col min="11787" max="11787" width="13.5703125" style="125" customWidth="1"/>
    <col min="11788" max="11788" width="14.42578125" style="125" customWidth="1"/>
    <col min="11789" max="11789" width="14" style="125" customWidth="1"/>
    <col min="11790" max="11792" width="12.7109375" style="125" customWidth="1"/>
    <col min="11793" max="11798" width="0" style="125" hidden="1" customWidth="1"/>
    <col min="11799" max="12033" width="9.140625" style="125"/>
    <col min="12034" max="12034" width="6.85546875" style="125" customWidth="1"/>
    <col min="12035" max="12035" width="33.140625" style="125" customWidth="1"/>
    <col min="12036" max="12036" width="13.5703125" style="125" customWidth="1"/>
    <col min="12037" max="12037" width="12.7109375" style="125" customWidth="1"/>
    <col min="12038" max="12038" width="14.140625" style="125" customWidth="1"/>
    <col min="12039" max="12042" width="12.7109375" style="125" customWidth="1"/>
    <col min="12043" max="12043" width="13.5703125" style="125" customWidth="1"/>
    <col min="12044" max="12044" width="14.42578125" style="125" customWidth="1"/>
    <col min="12045" max="12045" width="14" style="125" customWidth="1"/>
    <col min="12046" max="12048" width="12.7109375" style="125" customWidth="1"/>
    <col min="12049" max="12054" width="0" style="125" hidden="1" customWidth="1"/>
    <col min="12055" max="12289" width="9.140625" style="125"/>
    <col min="12290" max="12290" width="6.85546875" style="125" customWidth="1"/>
    <col min="12291" max="12291" width="33.140625" style="125" customWidth="1"/>
    <col min="12292" max="12292" width="13.5703125" style="125" customWidth="1"/>
    <col min="12293" max="12293" width="12.7109375" style="125" customWidth="1"/>
    <col min="12294" max="12294" width="14.140625" style="125" customWidth="1"/>
    <col min="12295" max="12298" width="12.7109375" style="125" customWidth="1"/>
    <col min="12299" max="12299" width="13.5703125" style="125" customWidth="1"/>
    <col min="12300" max="12300" width="14.42578125" style="125" customWidth="1"/>
    <col min="12301" max="12301" width="14" style="125" customWidth="1"/>
    <col min="12302" max="12304" width="12.7109375" style="125" customWidth="1"/>
    <col min="12305" max="12310" width="0" style="125" hidden="1" customWidth="1"/>
    <col min="12311" max="12545" width="9.140625" style="125"/>
    <col min="12546" max="12546" width="6.85546875" style="125" customWidth="1"/>
    <col min="12547" max="12547" width="33.140625" style="125" customWidth="1"/>
    <col min="12548" max="12548" width="13.5703125" style="125" customWidth="1"/>
    <col min="12549" max="12549" width="12.7109375" style="125" customWidth="1"/>
    <col min="12550" max="12550" width="14.140625" style="125" customWidth="1"/>
    <col min="12551" max="12554" width="12.7109375" style="125" customWidth="1"/>
    <col min="12555" max="12555" width="13.5703125" style="125" customWidth="1"/>
    <col min="12556" max="12556" width="14.42578125" style="125" customWidth="1"/>
    <col min="12557" max="12557" width="14" style="125" customWidth="1"/>
    <col min="12558" max="12560" width="12.7109375" style="125" customWidth="1"/>
    <col min="12561" max="12566" width="0" style="125" hidden="1" customWidth="1"/>
    <col min="12567" max="12801" width="9.140625" style="125"/>
    <col min="12802" max="12802" width="6.85546875" style="125" customWidth="1"/>
    <col min="12803" max="12803" width="33.140625" style="125" customWidth="1"/>
    <col min="12804" max="12804" width="13.5703125" style="125" customWidth="1"/>
    <col min="12805" max="12805" width="12.7109375" style="125" customWidth="1"/>
    <col min="12806" max="12806" width="14.140625" style="125" customWidth="1"/>
    <col min="12807" max="12810" width="12.7109375" style="125" customWidth="1"/>
    <col min="12811" max="12811" width="13.5703125" style="125" customWidth="1"/>
    <col min="12812" max="12812" width="14.42578125" style="125" customWidth="1"/>
    <col min="12813" max="12813" width="14" style="125" customWidth="1"/>
    <col min="12814" max="12816" width="12.7109375" style="125" customWidth="1"/>
    <col min="12817" max="12822" width="0" style="125" hidden="1" customWidth="1"/>
    <col min="12823" max="13057" width="9.140625" style="125"/>
    <col min="13058" max="13058" width="6.85546875" style="125" customWidth="1"/>
    <col min="13059" max="13059" width="33.140625" style="125" customWidth="1"/>
    <col min="13060" max="13060" width="13.5703125" style="125" customWidth="1"/>
    <col min="13061" max="13061" width="12.7109375" style="125" customWidth="1"/>
    <col min="13062" max="13062" width="14.140625" style="125" customWidth="1"/>
    <col min="13063" max="13066" width="12.7109375" style="125" customWidth="1"/>
    <col min="13067" max="13067" width="13.5703125" style="125" customWidth="1"/>
    <col min="13068" max="13068" width="14.42578125" style="125" customWidth="1"/>
    <col min="13069" max="13069" width="14" style="125" customWidth="1"/>
    <col min="13070" max="13072" width="12.7109375" style="125" customWidth="1"/>
    <col min="13073" max="13078" width="0" style="125" hidden="1" customWidth="1"/>
    <col min="13079" max="13313" width="9.140625" style="125"/>
    <col min="13314" max="13314" width="6.85546875" style="125" customWidth="1"/>
    <col min="13315" max="13315" width="33.140625" style="125" customWidth="1"/>
    <col min="13316" max="13316" width="13.5703125" style="125" customWidth="1"/>
    <col min="13317" max="13317" width="12.7109375" style="125" customWidth="1"/>
    <col min="13318" max="13318" width="14.140625" style="125" customWidth="1"/>
    <col min="13319" max="13322" width="12.7109375" style="125" customWidth="1"/>
    <col min="13323" max="13323" width="13.5703125" style="125" customWidth="1"/>
    <col min="13324" max="13324" width="14.42578125" style="125" customWidth="1"/>
    <col min="13325" max="13325" width="14" style="125" customWidth="1"/>
    <col min="13326" max="13328" width="12.7109375" style="125" customWidth="1"/>
    <col min="13329" max="13334" width="0" style="125" hidden="1" customWidth="1"/>
    <col min="13335" max="13569" width="9.140625" style="125"/>
    <col min="13570" max="13570" width="6.85546875" style="125" customWidth="1"/>
    <col min="13571" max="13571" width="33.140625" style="125" customWidth="1"/>
    <col min="13572" max="13572" width="13.5703125" style="125" customWidth="1"/>
    <col min="13573" max="13573" width="12.7109375" style="125" customWidth="1"/>
    <col min="13574" max="13574" width="14.140625" style="125" customWidth="1"/>
    <col min="13575" max="13578" width="12.7109375" style="125" customWidth="1"/>
    <col min="13579" max="13579" width="13.5703125" style="125" customWidth="1"/>
    <col min="13580" max="13580" width="14.42578125" style="125" customWidth="1"/>
    <col min="13581" max="13581" width="14" style="125" customWidth="1"/>
    <col min="13582" max="13584" width="12.7109375" style="125" customWidth="1"/>
    <col min="13585" max="13590" width="0" style="125" hidden="1" customWidth="1"/>
    <col min="13591" max="13825" width="9.140625" style="125"/>
    <col min="13826" max="13826" width="6.85546875" style="125" customWidth="1"/>
    <col min="13827" max="13827" width="33.140625" style="125" customWidth="1"/>
    <col min="13828" max="13828" width="13.5703125" style="125" customWidth="1"/>
    <col min="13829" max="13829" width="12.7109375" style="125" customWidth="1"/>
    <col min="13830" max="13830" width="14.140625" style="125" customWidth="1"/>
    <col min="13831" max="13834" width="12.7109375" style="125" customWidth="1"/>
    <col min="13835" max="13835" width="13.5703125" style="125" customWidth="1"/>
    <col min="13836" max="13836" width="14.42578125" style="125" customWidth="1"/>
    <col min="13837" max="13837" width="14" style="125" customWidth="1"/>
    <col min="13838" max="13840" width="12.7109375" style="125" customWidth="1"/>
    <col min="13841" max="13846" width="0" style="125" hidden="1" customWidth="1"/>
    <col min="13847" max="14081" width="9.140625" style="125"/>
    <col min="14082" max="14082" width="6.85546875" style="125" customWidth="1"/>
    <col min="14083" max="14083" width="33.140625" style="125" customWidth="1"/>
    <col min="14084" max="14084" width="13.5703125" style="125" customWidth="1"/>
    <col min="14085" max="14085" width="12.7109375" style="125" customWidth="1"/>
    <col min="14086" max="14086" width="14.140625" style="125" customWidth="1"/>
    <col min="14087" max="14090" width="12.7109375" style="125" customWidth="1"/>
    <col min="14091" max="14091" width="13.5703125" style="125" customWidth="1"/>
    <col min="14092" max="14092" width="14.42578125" style="125" customWidth="1"/>
    <col min="14093" max="14093" width="14" style="125" customWidth="1"/>
    <col min="14094" max="14096" width="12.7109375" style="125" customWidth="1"/>
    <col min="14097" max="14102" width="0" style="125" hidden="1" customWidth="1"/>
    <col min="14103" max="14337" width="9.140625" style="125"/>
    <col min="14338" max="14338" width="6.85546875" style="125" customWidth="1"/>
    <col min="14339" max="14339" width="33.140625" style="125" customWidth="1"/>
    <col min="14340" max="14340" width="13.5703125" style="125" customWidth="1"/>
    <col min="14341" max="14341" width="12.7109375" style="125" customWidth="1"/>
    <col min="14342" max="14342" width="14.140625" style="125" customWidth="1"/>
    <col min="14343" max="14346" width="12.7109375" style="125" customWidth="1"/>
    <col min="14347" max="14347" width="13.5703125" style="125" customWidth="1"/>
    <col min="14348" max="14348" width="14.42578125" style="125" customWidth="1"/>
    <col min="14349" max="14349" width="14" style="125" customWidth="1"/>
    <col min="14350" max="14352" width="12.7109375" style="125" customWidth="1"/>
    <col min="14353" max="14358" width="0" style="125" hidden="1" customWidth="1"/>
    <col min="14359" max="14593" width="9.140625" style="125"/>
    <col min="14594" max="14594" width="6.85546875" style="125" customWidth="1"/>
    <col min="14595" max="14595" width="33.140625" style="125" customWidth="1"/>
    <col min="14596" max="14596" width="13.5703125" style="125" customWidth="1"/>
    <col min="14597" max="14597" width="12.7109375" style="125" customWidth="1"/>
    <col min="14598" max="14598" width="14.140625" style="125" customWidth="1"/>
    <col min="14599" max="14602" width="12.7109375" style="125" customWidth="1"/>
    <col min="14603" max="14603" width="13.5703125" style="125" customWidth="1"/>
    <col min="14604" max="14604" width="14.42578125" style="125" customWidth="1"/>
    <col min="14605" max="14605" width="14" style="125" customWidth="1"/>
    <col min="14606" max="14608" width="12.7109375" style="125" customWidth="1"/>
    <col min="14609" max="14614" width="0" style="125" hidden="1" customWidth="1"/>
    <col min="14615" max="14849" width="9.140625" style="125"/>
    <col min="14850" max="14850" width="6.85546875" style="125" customWidth="1"/>
    <col min="14851" max="14851" width="33.140625" style="125" customWidth="1"/>
    <col min="14852" max="14852" width="13.5703125" style="125" customWidth="1"/>
    <col min="14853" max="14853" width="12.7109375" style="125" customWidth="1"/>
    <col min="14854" max="14854" width="14.140625" style="125" customWidth="1"/>
    <col min="14855" max="14858" width="12.7109375" style="125" customWidth="1"/>
    <col min="14859" max="14859" width="13.5703125" style="125" customWidth="1"/>
    <col min="14860" max="14860" width="14.42578125" style="125" customWidth="1"/>
    <col min="14861" max="14861" width="14" style="125" customWidth="1"/>
    <col min="14862" max="14864" width="12.7109375" style="125" customWidth="1"/>
    <col min="14865" max="14870" width="0" style="125" hidden="1" customWidth="1"/>
    <col min="14871" max="15105" width="9.140625" style="125"/>
    <col min="15106" max="15106" width="6.85546875" style="125" customWidth="1"/>
    <col min="15107" max="15107" width="33.140625" style="125" customWidth="1"/>
    <col min="15108" max="15108" width="13.5703125" style="125" customWidth="1"/>
    <col min="15109" max="15109" width="12.7109375" style="125" customWidth="1"/>
    <col min="15110" max="15110" width="14.140625" style="125" customWidth="1"/>
    <col min="15111" max="15114" width="12.7109375" style="125" customWidth="1"/>
    <col min="15115" max="15115" width="13.5703125" style="125" customWidth="1"/>
    <col min="15116" max="15116" width="14.42578125" style="125" customWidth="1"/>
    <col min="15117" max="15117" width="14" style="125" customWidth="1"/>
    <col min="15118" max="15120" width="12.7109375" style="125" customWidth="1"/>
    <col min="15121" max="15126" width="0" style="125" hidden="1" customWidth="1"/>
    <col min="15127" max="15361" width="9.140625" style="125"/>
    <col min="15362" max="15362" width="6.85546875" style="125" customWidth="1"/>
    <col min="15363" max="15363" width="33.140625" style="125" customWidth="1"/>
    <col min="15364" max="15364" width="13.5703125" style="125" customWidth="1"/>
    <col min="15365" max="15365" width="12.7109375" style="125" customWidth="1"/>
    <col min="15366" max="15366" width="14.140625" style="125" customWidth="1"/>
    <col min="15367" max="15370" width="12.7109375" style="125" customWidth="1"/>
    <col min="15371" max="15371" width="13.5703125" style="125" customWidth="1"/>
    <col min="15372" max="15372" width="14.42578125" style="125" customWidth="1"/>
    <col min="15373" max="15373" width="14" style="125" customWidth="1"/>
    <col min="15374" max="15376" width="12.7109375" style="125" customWidth="1"/>
    <col min="15377" max="15382" width="0" style="125" hidden="1" customWidth="1"/>
    <col min="15383" max="15617" width="9.140625" style="125"/>
    <col min="15618" max="15618" width="6.85546875" style="125" customWidth="1"/>
    <col min="15619" max="15619" width="33.140625" style="125" customWidth="1"/>
    <col min="15620" max="15620" width="13.5703125" style="125" customWidth="1"/>
    <col min="15621" max="15621" width="12.7109375" style="125" customWidth="1"/>
    <col min="15622" max="15622" width="14.140625" style="125" customWidth="1"/>
    <col min="15623" max="15626" width="12.7109375" style="125" customWidth="1"/>
    <col min="15627" max="15627" width="13.5703125" style="125" customWidth="1"/>
    <col min="15628" max="15628" width="14.42578125" style="125" customWidth="1"/>
    <col min="15629" max="15629" width="14" style="125" customWidth="1"/>
    <col min="15630" max="15632" width="12.7109375" style="125" customWidth="1"/>
    <col min="15633" max="15638" width="0" style="125" hidden="1" customWidth="1"/>
    <col min="15639" max="15873" width="9.140625" style="125"/>
    <col min="15874" max="15874" width="6.85546875" style="125" customWidth="1"/>
    <col min="15875" max="15875" width="33.140625" style="125" customWidth="1"/>
    <col min="15876" max="15876" width="13.5703125" style="125" customWidth="1"/>
    <col min="15877" max="15877" width="12.7109375" style="125" customWidth="1"/>
    <col min="15878" max="15878" width="14.140625" style="125" customWidth="1"/>
    <col min="15879" max="15882" width="12.7109375" style="125" customWidth="1"/>
    <col min="15883" max="15883" width="13.5703125" style="125" customWidth="1"/>
    <col min="15884" max="15884" width="14.42578125" style="125" customWidth="1"/>
    <col min="15885" max="15885" width="14" style="125" customWidth="1"/>
    <col min="15886" max="15888" width="12.7109375" style="125" customWidth="1"/>
    <col min="15889" max="15894" width="0" style="125" hidden="1" customWidth="1"/>
    <col min="15895" max="16129" width="9.140625" style="125"/>
    <col min="16130" max="16130" width="6.85546875" style="125" customWidth="1"/>
    <col min="16131" max="16131" width="33.140625" style="125" customWidth="1"/>
    <col min="16132" max="16132" width="13.5703125" style="125" customWidth="1"/>
    <col min="16133" max="16133" width="12.7109375" style="125" customWidth="1"/>
    <col min="16134" max="16134" width="14.140625" style="125" customWidth="1"/>
    <col min="16135" max="16138" width="12.7109375" style="125" customWidth="1"/>
    <col min="16139" max="16139" width="13.5703125" style="125" customWidth="1"/>
    <col min="16140" max="16140" width="14.42578125" style="125" customWidth="1"/>
    <col min="16141" max="16141" width="14" style="125" customWidth="1"/>
    <col min="16142" max="16144" width="12.7109375" style="125" customWidth="1"/>
    <col min="16145" max="16150" width="0" style="125" hidden="1" customWidth="1"/>
    <col min="16151" max="16384" width="9.140625" style="125"/>
  </cols>
  <sheetData>
    <row r="1" spans="1:28" ht="15" customHeight="1" thickBot="1" x14ac:dyDescent="0.25">
      <c r="A1" s="199" t="s">
        <v>457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1"/>
    </row>
    <row r="2" spans="1:28" ht="15" customHeight="1" x14ac:dyDescent="0.2">
      <c r="A2" s="202"/>
      <c r="B2" s="202"/>
      <c r="C2" s="126"/>
      <c r="D2" s="126"/>
      <c r="E2" s="126"/>
      <c r="F2" s="126"/>
      <c r="G2" s="126"/>
      <c r="H2" s="126"/>
      <c r="I2" s="126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62"/>
      <c r="V2" s="127"/>
      <c r="W2" s="127"/>
      <c r="X2" s="127"/>
      <c r="Y2" s="127"/>
      <c r="Z2" s="127"/>
      <c r="AA2" s="127"/>
      <c r="AB2" s="128"/>
    </row>
    <row r="3" spans="1:28" ht="15" customHeight="1" x14ac:dyDescent="0.2">
      <c r="A3" s="203" t="s">
        <v>464</v>
      </c>
      <c r="B3" s="204"/>
      <c r="C3" s="126"/>
      <c r="D3" s="126"/>
      <c r="E3" s="126"/>
      <c r="F3" s="126"/>
      <c r="G3" s="126"/>
      <c r="H3" s="126"/>
      <c r="I3" s="126"/>
      <c r="J3" s="129" t="s">
        <v>458</v>
      </c>
      <c r="K3" s="205" t="s">
        <v>459</v>
      </c>
      <c r="L3" s="205"/>
      <c r="M3" s="205"/>
      <c r="N3" s="205"/>
      <c r="O3" s="205"/>
      <c r="P3" s="205"/>
      <c r="Q3" s="205"/>
      <c r="R3" s="127"/>
      <c r="S3" s="206" t="s">
        <v>460</v>
      </c>
      <c r="T3" s="207"/>
      <c r="U3" s="162"/>
      <c r="V3" s="127"/>
      <c r="W3" s="130">
        <v>12</v>
      </c>
      <c r="X3" s="127"/>
      <c r="Y3" s="127"/>
      <c r="Z3" s="127"/>
      <c r="AA3" s="127"/>
      <c r="AB3" s="128"/>
    </row>
    <row r="4" spans="1:28" ht="15" customHeight="1" x14ac:dyDescent="0.2">
      <c r="A4" s="208"/>
      <c r="B4" s="209"/>
      <c r="C4" s="131"/>
      <c r="D4" s="131"/>
      <c r="E4" s="131"/>
      <c r="F4" s="131"/>
      <c r="G4" s="131"/>
      <c r="H4" s="131"/>
      <c r="I4" s="131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28"/>
    </row>
    <row r="5" spans="1:28" ht="15" customHeight="1" x14ac:dyDescent="0.2">
      <c r="A5" s="195" t="s">
        <v>9</v>
      </c>
      <c r="B5" s="195" t="s">
        <v>461</v>
      </c>
      <c r="C5" s="196" t="s">
        <v>462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8"/>
    </row>
    <row r="6" spans="1:28" ht="15" customHeight="1" x14ac:dyDescent="0.2">
      <c r="A6" s="195"/>
      <c r="B6" s="195"/>
      <c r="C6" s="133" t="s">
        <v>8</v>
      </c>
      <c r="D6" s="161">
        <v>1</v>
      </c>
      <c r="E6" s="161">
        <v>2</v>
      </c>
      <c r="F6" s="161">
        <v>3</v>
      </c>
      <c r="G6" s="161">
        <v>4</v>
      </c>
      <c r="H6" s="161">
        <v>5</v>
      </c>
      <c r="I6" s="161">
        <v>6</v>
      </c>
      <c r="J6" s="161">
        <v>7</v>
      </c>
      <c r="K6" s="161">
        <v>8</v>
      </c>
      <c r="L6" s="161">
        <v>9</v>
      </c>
      <c r="M6" s="161">
        <v>10</v>
      </c>
      <c r="N6" s="161">
        <v>11</v>
      </c>
      <c r="O6" s="161">
        <v>12</v>
      </c>
      <c r="P6" s="161">
        <v>13</v>
      </c>
      <c r="Q6" s="161">
        <v>14</v>
      </c>
      <c r="R6" s="161">
        <v>15</v>
      </c>
      <c r="S6" s="161">
        <v>16</v>
      </c>
      <c r="T6" s="161">
        <v>17</v>
      </c>
      <c r="U6" s="161">
        <v>18</v>
      </c>
      <c r="V6" s="161">
        <v>19</v>
      </c>
      <c r="W6" s="134" t="str">
        <f t="shared" ref="W6:AB6" si="0">IF(V6&lt;$W$3,V6+1,"-")</f>
        <v>-</v>
      </c>
      <c r="X6" s="134" t="str">
        <f t="shared" si="0"/>
        <v>-</v>
      </c>
      <c r="Y6" s="134" t="str">
        <f t="shared" si="0"/>
        <v>-</v>
      </c>
      <c r="Z6" s="134" t="str">
        <f t="shared" si="0"/>
        <v>-</v>
      </c>
      <c r="AA6" s="134" t="str">
        <f t="shared" si="0"/>
        <v>-</v>
      </c>
      <c r="AB6" s="134" t="str">
        <f t="shared" si="0"/>
        <v>-</v>
      </c>
    </row>
    <row r="7" spans="1:28" ht="15" customHeight="1" x14ac:dyDescent="0.2">
      <c r="A7" s="135"/>
      <c r="B7" s="135"/>
      <c r="C7" s="136"/>
      <c r="D7" s="136"/>
      <c r="E7" s="136"/>
      <c r="F7" s="136"/>
      <c r="G7" s="136"/>
      <c r="H7" s="136"/>
      <c r="I7" s="136"/>
      <c r="J7" s="137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6"/>
    </row>
    <row r="8" spans="1:28" ht="15" customHeight="1" x14ac:dyDescent="0.2">
      <c r="A8" s="138"/>
      <c r="B8" s="138" t="s">
        <v>463</v>
      </c>
      <c r="C8" s="138">
        <f>C10+C12</f>
        <v>3042058.2939546192</v>
      </c>
      <c r="D8" s="138">
        <f t="shared" ref="D8:I8" si="1">D10+D12</f>
        <v>0</v>
      </c>
      <c r="E8" s="138">
        <f t="shared" si="1"/>
        <v>0</v>
      </c>
      <c r="F8" s="138">
        <f t="shared" si="1"/>
        <v>0</v>
      </c>
      <c r="G8" s="138">
        <f t="shared" si="1"/>
        <v>0</v>
      </c>
      <c r="H8" s="138">
        <f t="shared" si="1"/>
        <v>0</v>
      </c>
      <c r="I8" s="138">
        <f t="shared" si="1"/>
        <v>0</v>
      </c>
      <c r="J8" s="138">
        <f>J10+J12</f>
        <v>322450.35420642368</v>
      </c>
      <c r="K8" s="138">
        <f t="shared" ref="K8:V8" si="2">K10+K12</f>
        <v>247237.08543165415</v>
      </c>
      <c r="L8" s="138">
        <f t="shared" si="2"/>
        <v>247237.08543165415</v>
      </c>
      <c r="M8" s="138">
        <f t="shared" si="2"/>
        <v>247237.08543165415</v>
      </c>
      <c r="N8" s="138">
        <f t="shared" si="2"/>
        <v>247237.08543165415</v>
      </c>
      <c r="O8" s="138">
        <f t="shared" si="2"/>
        <v>247237.08543165415</v>
      </c>
      <c r="P8" s="138">
        <f t="shared" si="2"/>
        <v>247237.08543165415</v>
      </c>
      <c r="Q8" s="138">
        <f t="shared" si="2"/>
        <v>247237.08543165415</v>
      </c>
      <c r="R8" s="138">
        <f t="shared" si="2"/>
        <v>247237.08543165415</v>
      </c>
      <c r="S8" s="138">
        <f t="shared" si="2"/>
        <v>247237.08543165415</v>
      </c>
      <c r="T8" s="138">
        <f t="shared" si="2"/>
        <v>247237.08543165415</v>
      </c>
      <c r="U8" s="138">
        <f t="shared" si="2"/>
        <v>247237.08543165415</v>
      </c>
      <c r="V8" s="138">
        <f t="shared" si="2"/>
        <v>0</v>
      </c>
      <c r="W8" s="139" t="e">
        <f>W10+#REF!+#REF!+#REF!+#REF!+#REF!+#REF!+#REF!+#REF!</f>
        <v>#REF!</v>
      </c>
      <c r="X8" s="139" t="e">
        <f>X10+#REF!+#REF!+#REF!+#REF!+#REF!+#REF!+#REF!+#REF!</f>
        <v>#REF!</v>
      </c>
      <c r="Y8" s="139" t="e">
        <f>Y10+#REF!+#REF!+#REF!+#REF!+#REF!+#REF!+#REF!+#REF!</f>
        <v>#REF!</v>
      </c>
      <c r="Z8" s="139" t="e">
        <f>Z10+#REF!+#REF!+#REF!+#REF!+#REF!+#REF!+#REF!+#REF!</f>
        <v>#REF!</v>
      </c>
      <c r="AA8" s="139" t="e">
        <f>AA10+#REF!+#REF!+#REF!+#REF!+#REF!+#REF!+#REF!+#REF!</f>
        <v>#REF!</v>
      </c>
      <c r="AB8" s="139" t="e">
        <f>AB10+#REF!+#REF!+#REF!+#REF!+#REF!+#REF!+#REF!+#REF!</f>
        <v>#REF!</v>
      </c>
    </row>
    <row r="9" spans="1:28" ht="15" customHeight="1" x14ac:dyDescent="0.2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1"/>
      <c r="X9" s="135"/>
      <c r="Y9" s="136"/>
      <c r="Z9" s="141"/>
      <c r="AA9" s="141"/>
      <c r="AB9" s="142"/>
    </row>
    <row r="10" spans="1:28" s="145" customFormat="1" ht="15" customHeight="1" x14ac:dyDescent="0.2">
      <c r="A10" s="158" t="str">
        <f>'I - SERVIÇOS INICIAIS'!A6</f>
        <v>I</v>
      </c>
      <c r="B10" s="159" t="str">
        <f>'I - SERVIÇOS INICIAIS'!B6</f>
        <v>SERVIÇOS INICIAIS - INSTALAÇÃO DA OBRA</v>
      </c>
      <c r="C10" s="160">
        <f>'I - SERVIÇOS INICIAIS'!I6</f>
        <v>180979.0534130951</v>
      </c>
      <c r="D10" s="149">
        <f t="shared" ref="D10:I10" si="3">SUM(D11:D11)</f>
        <v>0</v>
      </c>
      <c r="E10" s="149">
        <f t="shared" si="3"/>
        <v>0</v>
      </c>
      <c r="F10" s="149">
        <f t="shared" si="3"/>
        <v>0</v>
      </c>
      <c r="G10" s="149">
        <f t="shared" si="3"/>
        <v>0</v>
      </c>
      <c r="H10" s="149">
        <f t="shared" si="3"/>
        <v>0</v>
      </c>
      <c r="I10" s="149">
        <f t="shared" si="3"/>
        <v>0</v>
      </c>
      <c r="J10" s="143">
        <f t="shared" ref="J10:AB10" si="4">SUM(J11:J11)</f>
        <v>84027.084161296676</v>
      </c>
      <c r="K10" s="143">
        <f t="shared" si="4"/>
        <v>8813.8153865271288</v>
      </c>
      <c r="L10" s="143">
        <f t="shared" si="4"/>
        <v>8813.8153865271288</v>
      </c>
      <c r="M10" s="143">
        <f t="shared" si="4"/>
        <v>8813.8153865271288</v>
      </c>
      <c r="N10" s="143">
        <f t="shared" si="4"/>
        <v>8813.8153865271288</v>
      </c>
      <c r="O10" s="143">
        <f t="shared" si="4"/>
        <v>8813.8153865271288</v>
      </c>
      <c r="P10" s="143">
        <f t="shared" si="4"/>
        <v>8813.8153865271288</v>
      </c>
      <c r="Q10" s="143">
        <f t="shared" si="4"/>
        <v>8813.8153865271288</v>
      </c>
      <c r="R10" s="143">
        <f t="shared" si="4"/>
        <v>8813.8153865271288</v>
      </c>
      <c r="S10" s="143">
        <f t="shared" si="4"/>
        <v>8813.8153865271288</v>
      </c>
      <c r="T10" s="143">
        <f t="shared" si="4"/>
        <v>8813.8153865271288</v>
      </c>
      <c r="U10" s="143">
        <f t="shared" si="4"/>
        <v>8813.8153865271288</v>
      </c>
      <c r="V10" s="143">
        <f t="shared" si="4"/>
        <v>0</v>
      </c>
      <c r="W10" s="144">
        <f t="shared" si="4"/>
        <v>9615.0713307568676</v>
      </c>
      <c r="X10" s="144">
        <f t="shared" si="4"/>
        <v>9615.0713307568676</v>
      </c>
      <c r="Y10" s="144">
        <f t="shared" si="4"/>
        <v>9615.0713307568676</v>
      </c>
      <c r="Z10" s="144">
        <f t="shared" si="4"/>
        <v>9615.0713307568676</v>
      </c>
      <c r="AA10" s="144">
        <f t="shared" si="4"/>
        <v>9615.0713307568676</v>
      </c>
      <c r="AB10" s="144">
        <f t="shared" si="4"/>
        <v>9615.0713307568676</v>
      </c>
    </row>
    <row r="11" spans="1:28" s="148" customFormat="1" ht="15" customHeight="1" x14ac:dyDescent="0.25">
      <c r="A11" s="174" t="str">
        <f>'I - SERVIÇOS INICIAIS'!A7</f>
        <v>I.1</v>
      </c>
      <c r="B11" s="175" t="str">
        <f>'I - SERVIÇOS INICIAIS'!B7</f>
        <v xml:space="preserve"> INSTALAÇÃO DA OBRA</v>
      </c>
      <c r="C11" s="176">
        <f>'I - SERVIÇOS INICIAIS'!I7</f>
        <v>180979.0534130951</v>
      </c>
      <c r="D11" s="176"/>
      <c r="E11" s="176"/>
      <c r="F11" s="176"/>
      <c r="G11" s="176"/>
      <c r="H11" s="176"/>
      <c r="I11" s="176"/>
      <c r="J11" s="146">
        <f>SUM('I - SERVIÇOS INICIAIS'!I8:I18)+'I - SERVIÇOS INICIAIS'!I19/12</f>
        <v>84027.084161296676</v>
      </c>
      <c r="K11" s="146">
        <f>'I - SERVIÇOS INICIAIS'!$I19/12</f>
        <v>8813.8153865271288</v>
      </c>
      <c r="L11" s="146">
        <f>'I - SERVIÇOS INICIAIS'!$I19/12</f>
        <v>8813.8153865271288</v>
      </c>
      <c r="M11" s="146">
        <f>'I - SERVIÇOS INICIAIS'!$I19/12</f>
        <v>8813.8153865271288</v>
      </c>
      <c r="N11" s="146">
        <f>'I - SERVIÇOS INICIAIS'!$I19/12</f>
        <v>8813.8153865271288</v>
      </c>
      <c r="O11" s="146">
        <f>'I - SERVIÇOS INICIAIS'!$I19/12</f>
        <v>8813.8153865271288</v>
      </c>
      <c r="P11" s="146">
        <f>'I - SERVIÇOS INICIAIS'!$I19/12</f>
        <v>8813.8153865271288</v>
      </c>
      <c r="Q11" s="146">
        <f>'I - SERVIÇOS INICIAIS'!$I19/12</f>
        <v>8813.8153865271288</v>
      </c>
      <c r="R11" s="146">
        <f>'I - SERVIÇOS INICIAIS'!$I19/12</f>
        <v>8813.8153865271288</v>
      </c>
      <c r="S11" s="146">
        <f>'I - SERVIÇOS INICIAIS'!$I19/12</f>
        <v>8813.8153865271288</v>
      </c>
      <c r="T11" s="146">
        <f>'I - SERVIÇOS INICIAIS'!$I19/12</f>
        <v>8813.8153865271288</v>
      </c>
      <c r="U11" s="146">
        <f>'I - SERVIÇOS INICIAIS'!$I19/12</f>
        <v>8813.8153865271288</v>
      </c>
      <c r="V11" s="146"/>
      <c r="W11" s="146">
        <f>'I - SERVIÇOS INICIAIS'!$I19/11</f>
        <v>9615.0713307568676</v>
      </c>
      <c r="X11" s="146">
        <f>'I - SERVIÇOS INICIAIS'!$I19/11</f>
        <v>9615.0713307568676</v>
      </c>
      <c r="Y11" s="146">
        <f>'I - SERVIÇOS INICIAIS'!$I19/11</f>
        <v>9615.0713307568676</v>
      </c>
      <c r="Z11" s="146">
        <f>'I - SERVIÇOS INICIAIS'!$I19/11</f>
        <v>9615.0713307568676</v>
      </c>
      <c r="AA11" s="146">
        <f>'I - SERVIÇOS INICIAIS'!$I19/11</f>
        <v>9615.0713307568676</v>
      </c>
      <c r="AB11" s="146">
        <f>'I - SERVIÇOS INICIAIS'!$I19/11</f>
        <v>9615.0713307568676</v>
      </c>
    </row>
    <row r="12" spans="1:28" s="148" customFormat="1" ht="15" customHeight="1" x14ac:dyDescent="0.25">
      <c r="A12" s="150" t="str">
        <f>'II - REDE COLETORA'!A6</f>
        <v>II</v>
      </c>
      <c r="B12" s="151" t="str">
        <f>'II - REDE COLETORA'!B6</f>
        <v>REDE COLETORA DE ESGOTO</v>
      </c>
      <c r="C12" s="151">
        <f>'II - REDE COLETORA'!I6</f>
        <v>2861079.2405415243</v>
      </c>
      <c r="D12" s="149">
        <f t="shared" ref="D12:I12" si="5">SUM(D13:D25)</f>
        <v>0</v>
      </c>
      <c r="E12" s="149">
        <f t="shared" si="5"/>
        <v>0</v>
      </c>
      <c r="F12" s="149">
        <f t="shared" si="5"/>
        <v>0</v>
      </c>
      <c r="G12" s="149">
        <f t="shared" si="5"/>
        <v>0</v>
      </c>
      <c r="H12" s="149">
        <f t="shared" si="5"/>
        <v>0</v>
      </c>
      <c r="I12" s="149">
        <f t="shared" si="5"/>
        <v>0</v>
      </c>
      <c r="J12" s="149">
        <f>SUM(J13:J25)</f>
        <v>238423.27004512702</v>
      </c>
      <c r="K12" s="149">
        <f t="shared" ref="K12:V12" si="6">SUM(K13:K25)</f>
        <v>238423.27004512702</v>
      </c>
      <c r="L12" s="149">
        <f t="shared" si="6"/>
        <v>238423.27004512702</v>
      </c>
      <c r="M12" s="149">
        <f t="shared" si="6"/>
        <v>238423.27004512702</v>
      </c>
      <c r="N12" s="149">
        <f t="shared" si="6"/>
        <v>238423.27004512702</v>
      </c>
      <c r="O12" s="149">
        <f t="shared" si="6"/>
        <v>238423.27004512702</v>
      </c>
      <c r="P12" s="149">
        <f t="shared" si="6"/>
        <v>238423.27004512702</v>
      </c>
      <c r="Q12" s="149">
        <f t="shared" si="6"/>
        <v>238423.27004512702</v>
      </c>
      <c r="R12" s="149">
        <f t="shared" si="6"/>
        <v>238423.27004512702</v>
      </c>
      <c r="S12" s="149">
        <f t="shared" si="6"/>
        <v>238423.27004512702</v>
      </c>
      <c r="T12" s="149">
        <f t="shared" si="6"/>
        <v>238423.27004512702</v>
      </c>
      <c r="U12" s="149">
        <f t="shared" si="6"/>
        <v>238423.27004512702</v>
      </c>
      <c r="V12" s="149">
        <f t="shared" si="6"/>
        <v>0</v>
      </c>
      <c r="W12" s="152"/>
      <c r="X12" s="152"/>
      <c r="Y12" s="152"/>
      <c r="Z12" s="152"/>
      <c r="AA12" s="152"/>
      <c r="AB12" s="152"/>
    </row>
    <row r="13" spans="1:28" s="148" customFormat="1" ht="15" customHeight="1" x14ac:dyDescent="0.25">
      <c r="A13" s="153" t="str">
        <f>'II - REDE COLETORA'!A7</f>
        <v>II.1</v>
      </c>
      <c r="B13" s="153" t="str">
        <f>'II - REDE COLETORA'!B7</f>
        <v>SERVIÇOS TÉCNICOS</v>
      </c>
      <c r="C13" s="153">
        <f>'II - REDE COLETORA'!I7</f>
        <v>19295.05105929522</v>
      </c>
      <c r="D13" s="153"/>
      <c r="E13" s="153"/>
      <c r="F13" s="153"/>
      <c r="G13" s="153"/>
      <c r="H13" s="153"/>
      <c r="I13" s="153"/>
      <c r="J13" s="146">
        <f t="shared" ref="J13:U13" si="7">$C13/12</f>
        <v>1607.920921607935</v>
      </c>
      <c r="K13" s="146">
        <f t="shared" si="7"/>
        <v>1607.920921607935</v>
      </c>
      <c r="L13" s="146">
        <f t="shared" si="7"/>
        <v>1607.920921607935</v>
      </c>
      <c r="M13" s="146">
        <f t="shared" si="7"/>
        <v>1607.920921607935</v>
      </c>
      <c r="N13" s="146">
        <f t="shared" si="7"/>
        <v>1607.920921607935</v>
      </c>
      <c r="O13" s="146">
        <f t="shared" si="7"/>
        <v>1607.920921607935</v>
      </c>
      <c r="P13" s="146">
        <f t="shared" si="7"/>
        <v>1607.920921607935</v>
      </c>
      <c r="Q13" s="146">
        <f t="shared" si="7"/>
        <v>1607.920921607935</v>
      </c>
      <c r="R13" s="146">
        <f t="shared" si="7"/>
        <v>1607.920921607935</v>
      </c>
      <c r="S13" s="146">
        <f t="shared" si="7"/>
        <v>1607.920921607935</v>
      </c>
      <c r="T13" s="146">
        <f t="shared" si="7"/>
        <v>1607.920921607935</v>
      </c>
      <c r="U13" s="146">
        <f t="shared" si="7"/>
        <v>1607.920921607935</v>
      </c>
      <c r="V13" s="146"/>
      <c r="W13" s="147"/>
      <c r="X13" s="147"/>
      <c r="Y13" s="147"/>
      <c r="Z13" s="147"/>
      <c r="AA13" s="147"/>
      <c r="AB13" s="147"/>
    </row>
    <row r="14" spans="1:28" s="148" customFormat="1" ht="15" customHeight="1" x14ac:dyDescent="0.25">
      <c r="A14" s="153" t="str">
        <f>'II - REDE COLETORA'!$A$10</f>
        <v>II.2</v>
      </c>
      <c r="B14" s="153" t="str">
        <f>'II - REDE COLETORA'!B$10</f>
        <v>SERVIÇOS PRELIMINARES</v>
      </c>
      <c r="C14" s="153">
        <f>'II - REDE COLETORA'!I$10</f>
        <v>18722.381238183094</v>
      </c>
      <c r="D14" s="153"/>
      <c r="E14" s="153"/>
      <c r="F14" s="153"/>
      <c r="G14" s="153"/>
      <c r="H14" s="153"/>
      <c r="I14" s="153"/>
      <c r="J14" s="146">
        <f t="shared" ref="J14:T25" si="8">$C14/12</f>
        <v>1560.1984365152578</v>
      </c>
      <c r="K14" s="146">
        <f t="shared" si="8"/>
        <v>1560.1984365152578</v>
      </c>
      <c r="L14" s="146">
        <f t="shared" si="8"/>
        <v>1560.1984365152578</v>
      </c>
      <c r="M14" s="146">
        <f t="shared" si="8"/>
        <v>1560.1984365152578</v>
      </c>
      <c r="N14" s="146">
        <f t="shared" si="8"/>
        <v>1560.1984365152578</v>
      </c>
      <c r="O14" s="146">
        <f t="shared" si="8"/>
        <v>1560.1984365152578</v>
      </c>
      <c r="P14" s="146">
        <f t="shared" si="8"/>
        <v>1560.1984365152578</v>
      </c>
      <c r="Q14" s="146">
        <f t="shared" si="8"/>
        <v>1560.1984365152578</v>
      </c>
      <c r="R14" s="146">
        <f t="shared" si="8"/>
        <v>1560.1984365152578</v>
      </c>
      <c r="S14" s="146">
        <f t="shared" si="8"/>
        <v>1560.1984365152578</v>
      </c>
      <c r="T14" s="146">
        <f t="shared" ref="T14:U23" si="9">$C14/12</f>
        <v>1560.1984365152578</v>
      </c>
      <c r="U14" s="146">
        <f t="shared" si="9"/>
        <v>1560.1984365152578</v>
      </c>
      <c r="V14" s="146"/>
      <c r="W14" s="147"/>
      <c r="X14" s="147"/>
      <c r="Y14" s="147"/>
      <c r="Z14" s="147"/>
      <c r="AA14" s="147"/>
      <c r="AB14" s="147"/>
    </row>
    <row r="15" spans="1:28" s="148" customFormat="1" ht="15" customHeight="1" x14ac:dyDescent="0.25">
      <c r="A15" s="153" t="str">
        <f>'II - REDE COLETORA'!$A$14</f>
        <v>II.3</v>
      </c>
      <c r="B15" s="153" t="str">
        <f>'II - REDE COLETORA'!B$14</f>
        <v>ESCAVAÇÃO DE SOLOS</v>
      </c>
      <c r="C15" s="153">
        <f>'II - REDE COLETORA'!I$14</f>
        <v>90925.554029206338</v>
      </c>
      <c r="D15" s="153"/>
      <c r="E15" s="153"/>
      <c r="F15" s="153"/>
      <c r="G15" s="153"/>
      <c r="H15" s="153"/>
      <c r="I15" s="153"/>
      <c r="J15" s="146">
        <f t="shared" si="8"/>
        <v>7577.1295024338615</v>
      </c>
      <c r="K15" s="146">
        <f t="shared" si="8"/>
        <v>7577.1295024338615</v>
      </c>
      <c r="L15" s="146">
        <f t="shared" si="8"/>
        <v>7577.1295024338615</v>
      </c>
      <c r="M15" s="146">
        <f t="shared" si="8"/>
        <v>7577.1295024338615</v>
      </c>
      <c r="N15" s="146">
        <f t="shared" si="8"/>
        <v>7577.1295024338615</v>
      </c>
      <c r="O15" s="146">
        <f t="shared" si="8"/>
        <v>7577.1295024338615</v>
      </c>
      <c r="P15" s="146">
        <f t="shared" si="8"/>
        <v>7577.1295024338615</v>
      </c>
      <c r="Q15" s="146">
        <f t="shared" si="8"/>
        <v>7577.1295024338615</v>
      </c>
      <c r="R15" s="146">
        <f t="shared" si="8"/>
        <v>7577.1295024338615</v>
      </c>
      <c r="S15" s="146">
        <f t="shared" si="8"/>
        <v>7577.1295024338615</v>
      </c>
      <c r="T15" s="146">
        <f t="shared" si="9"/>
        <v>7577.1295024338615</v>
      </c>
      <c r="U15" s="146">
        <f t="shared" si="9"/>
        <v>7577.1295024338615</v>
      </c>
      <c r="V15" s="146"/>
      <c r="W15" s="147"/>
      <c r="X15" s="147"/>
      <c r="Y15" s="147"/>
      <c r="Z15" s="147"/>
      <c r="AA15" s="147"/>
      <c r="AB15" s="147"/>
    </row>
    <row r="16" spans="1:28" s="148" customFormat="1" ht="15" customHeight="1" x14ac:dyDescent="0.25">
      <c r="A16" s="153" t="str">
        <f>'II - REDE COLETORA'!$A$17</f>
        <v>II.4</v>
      </c>
      <c r="B16" s="153" t="str">
        <f>'II - REDE COLETORA'!B$17</f>
        <v xml:space="preserve"> ATERRO E REATERRO </v>
      </c>
      <c r="C16" s="153">
        <f>'II - REDE COLETORA'!I$17</f>
        <v>273769.04841616645</v>
      </c>
      <c r="D16" s="153"/>
      <c r="E16" s="153"/>
      <c r="F16" s="153"/>
      <c r="G16" s="153"/>
      <c r="H16" s="153"/>
      <c r="I16" s="153"/>
      <c r="J16" s="146">
        <f t="shared" si="8"/>
        <v>22814.087368013872</v>
      </c>
      <c r="K16" s="146">
        <f t="shared" si="8"/>
        <v>22814.087368013872</v>
      </c>
      <c r="L16" s="146">
        <f t="shared" si="8"/>
        <v>22814.087368013872</v>
      </c>
      <c r="M16" s="146">
        <f t="shared" si="8"/>
        <v>22814.087368013872</v>
      </c>
      <c r="N16" s="146">
        <f t="shared" si="8"/>
        <v>22814.087368013872</v>
      </c>
      <c r="O16" s="146">
        <f t="shared" si="8"/>
        <v>22814.087368013872</v>
      </c>
      <c r="P16" s="146">
        <f t="shared" si="8"/>
        <v>22814.087368013872</v>
      </c>
      <c r="Q16" s="146">
        <f t="shared" si="8"/>
        <v>22814.087368013872</v>
      </c>
      <c r="R16" s="146">
        <f t="shared" si="8"/>
        <v>22814.087368013872</v>
      </c>
      <c r="S16" s="146">
        <f t="shared" si="8"/>
        <v>22814.087368013872</v>
      </c>
      <c r="T16" s="146">
        <f t="shared" si="9"/>
        <v>22814.087368013872</v>
      </c>
      <c r="U16" s="146">
        <f t="shared" si="9"/>
        <v>22814.087368013872</v>
      </c>
      <c r="V16" s="146"/>
      <c r="W16" s="147"/>
      <c r="X16" s="147"/>
      <c r="Y16" s="147"/>
      <c r="Z16" s="147"/>
      <c r="AA16" s="147"/>
      <c r="AB16" s="147"/>
    </row>
    <row r="17" spans="1:28" s="148" customFormat="1" ht="15" customHeight="1" x14ac:dyDescent="0.25">
      <c r="A17" s="153" t="str">
        <f>'II - REDE COLETORA'!$A$21</f>
        <v>II.5</v>
      </c>
      <c r="B17" s="153" t="str">
        <f>'II - REDE COLETORA'!B$21</f>
        <v>ESCORAMENTO</v>
      </c>
      <c r="C17" s="153">
        <f>'II - REDE COLETORA'!I$21</f>
        <v>843266.67456880957</v>
      </c>
      <c r="D17" s="153"/>
      <c r="E17" s="153"/>
      <c r="F17" s="153"/>
      <c r="G17" s="153"/>
      <c r="H17" s="153"/>
      <c r="I17" s="153"/>
      <c r="J17" s="146">
        <f t="shared" si="8"/>
        <v>70272.222880734131</v>
      </c>
      <c r="K17" s="146">
        <f t="shared" si="8"/>
        <v>70272.222880734131</v>
      </c>
      <c r="L17" s="146">
        <f t="shared" si="8"/>
        <v>70272.222880734131</v>
      </c>
      <c r="M17" s="146">
        <f t="shared" si="8"/>
        <v>70272.222880734131</v>
      </c>
      <c r="N17" s="146">
        <f t="shared" si="8"/>
        <v>70272.222880734131</v>
      </c>
      <c r="O17" s="146">
        <f t="shared" si="8"/>
        <v>70272.222880734131</v>
      </c>
      <c r="P17" s="146">
        <f t="shared" si="8"/>
        <v>70272.222880734131</v>
      </c>
      <c r="Q17" s="146">
        <f t="shared" si="8"/>
        <v>70272.222880734131</v>
      </c>
      <c r="R17" s="146">
        <f t="shared" si="8"/>
        <v>70272.222880734131</v>
      </c>
      <c r="S17" s="146">
        <f t="shared" si="8"/>
        <v>70272.222880734131</v>
      </c>
      <c r="T17" s="146">
        <f t="shared" si="9"/>
        <v>70272.222880734131</v>
      </c>
      <c r="U17" s="146">
        <f t="shared" si="9"/>
        <v>70272.222880734131</v>
      </c>
      <c r="V17" s="146"/>
      <c r="W17" s="147"/>
      <c r="X17" s="147"/>
      <c r="Y17" s="147"/>
      <c r="Z17" s="147"/>
      <c r="AA17" s="147"/>
      <c r="AB17" s="147"/>
    </row>
    <row r="18" spans="1:28" s="148" customFormat="1" ht="15" customHeight="1" x14ac:dyDescent="0.25">
      <c r="A18" s="153" t="str">
        <f>'II - REDE COLETORA'!$A$23</f>
        <v>II.6</v>
      </c>
      <c r="B18" s="153" t="str">
        <f>'II - REDE COLETORA'!B$23</f>
        <v>ESGOTAMENTO DE VALAS</v>
      </c>
      <c r="C18" s="153">
        <f>'II - REDE COLETORA'!I$23</f>
        <v>6582.5681882781628</v>
      </c>
      <c r="D18" s="153"/>
      <c r="E18" s="153"/>
      <c r="F18" s="153"/>
      <c r="G18" s="153"/>
      <c r="H18" s="153"/>
      <c r="I18" s="153"/>
      <c r="J18" s="146">
        <f t="shared" si="8"/>
        <v>548.54734902318023</v>
      </c>
      <c r="K18" s="146">
        <f t="shared" si="8"/>
        <v>548.54734902318023</v>
      </c>
      <c r="L18" s="146">
        <f t="shared" si="8"/>
        <v>548.54734902318023</v>
      </c>
      <c r="M18" s="146">
        <f t="shared" si="8"/>
        <v>548.54734902318023</v>
      </c>
      <c r="N18" s="146">
        <f t="shared" si="8"/>
        <v>548.54734902318023</v>
      </c>
      <c r="O18" s="146">
        <f t="shared" si="8"/>
        <v>548.54734902318023</v>
      </c>
      <c r="P18" s="146">
        <f t="shared" si="8"/>
        <v>548.54734902318023</v>
      </c>
      <c r="Q18" s="146">
        <f t="shared" si="8"/>
        <v>548.54734902318023</v>
      </c>
      <c r="R18" s="146">
        <f t="shared" si="8"/>
        <v>548.54734902318023</v>
      </c>
      <c r="S18" s="146">
        <f t="shared" si="8"/>
        <v>548.54734902318023</v>
      </c>
      <c r="T18" s="146">
        <f t="shared" si="9"/>
        <v>548.54734902318023</v>
      </c>
      <c r="U18" s="146">
        <f t="shared" si="9"/>
        <v>548.54734902318023</v>
      </c>
      <c r="V18" s="146"/>
      <c r="W18" s="147"/>
      <c r="X18" s="147"/>
      <c r="Y18" s="147"/>
      <c r="Z18" s="147"/>
      <c r="AA18" s="147"/>
      <c r="AB18" s="147"/>
    </row>
    <row r="19" spans="1:28" s="148" customFormat="1" ht="15" customHeight="1" x14ac:dyDescent="0.25">
      <c r="A19" s="153" t="str">
        <f>'II - REDE COLETORA'!$A$25</f>
        <v>II.7</v>
      </c>
      <c r="B19" s="153" t="str">
        <f>'II - REDE COLETORA'!B$25</f>
        <v>FUNDAÇÃO E ESTRUTURA</v>
      </c>
      <c r="C19" s="153">
        <f>'II - REDE COLETORA'!I$25</f>
        <v>13597.644196162251</v>
      </c>
      <c r="D19" s="153"/>
      <c r="E19" s="153"/>
      <c r="F19" s="153"/>
      <c r="G19" s="153"/>
      <c r="H19" s="153"/>
      <c r="I19" s="153"/>
      <c r="J19" s="146">
        <f t="shared" si="8"/>
        <v>1133.1370163468544</v>
      </c>
      <c r="K19" s="146">
        <f t="shared" si="8"/>
        <v>1133.1370163468544</v>
      </c>
      <c r="L19" s="146">
        <f t="shared" si="8"/>
        <v>1133.1370163468544</v>
      </c>
      <c r="M19" s="146">
        <f t="shared" si="8"/>
        <v>1133.1370163468544</v>
      </c>
      <c r="N19" s="146">
        <f t="shared" si="8"/>
        <v>1133.1370163468544</v>
      </c>
      <c r="O19" s="146">
        <f t="shared" si="8"/>
        <v>1133.1370163468544</v>
      </c>
      <c r="P19" s="146">
        <f t="shared" si="8"/>
        <v>1133.1370163468544</v>
      </c>
      <c r="Q19" s="146">
        <f t="shared" si="8"/>
        <v>1133.1370163468544</v>
      </c>
      <c r="R19" s="146">
        <f t="shared" si="8"/>
        <v>1133.1370163468544</v>
      </c>
      <c r="S19" s="146">
        <f t="shared" si="8"/>
        <v>1133.1370163468544</v>
      </c>
      <c r="T19" s="146">
        <f t="shared" si="9"/>
        <v>1133.1370163468544</v>
      </c>
      <c r="U19" s="146">
        <f t="shared" si="9"/>
        <v>1133.1370163468544</v>
      </c>
      <c r="V19" s="146"/>
      <c r="W19" s="147"/>
      <c r="X19" s="147"/>
      <c r="Y19" s="147"/>
      <c r="Z19" s="147"/>
      <c r="AA19" s="147"/>
      <c r="AB19" s="147"/>
    </row>
    <row r="20" spans="1:28" s="148" customFormat="1" ht="15" customHeight="1" x14ac:dyDescent="0.25">
      <c r="A20" s="153" t="str">
        <f>'II - REDE COLETORA'!$A$31</f>
        <v>II.8</v>
      </c>
      <c r="B20" s="153" t="str">
        <f>'II - REDE COLETORA'!B$31</f>
        <v xml:space="preserve"> POÇOS DE VISITA</v>
      </c>
      <c r="C20" s="153">
        <f>'II - REDE COLETORA'!I$31</f>
        <v>131195.27905991513</v>
      </c>
      <c r="D20" s="153"/>
      <c r="E20" s="153"/>
      <c r="F20" s="153"/>
      <c r="G20" s="153"/>
      <c r="H20" s="153"/>
      <c r="I20" s="153"/>
      <c r="J20" s="146">
        <f t="shared" si="8"/>
        <v>10932.939921659594</v>
      </c>
      <c r="K20" s="146">
        <f t="shared" si="8"/>
        <v>10932.939921659594</v>
      </c>
      <c r="L20" s="146">
        <f t="shared" si="8"/>
        <v>10932.939921659594</v>
      </c>
      <c r="M20" s="146">
        <f t="shared" si="8"/>
        <v>10932.939921659594</v>
      </c>
      <c r="N20" s="146">
        <f t="shared" si="8"/>
        <v>10932.939921659594</v>
      </c>
      <c r="O20" s="146">
        <f t="shared" si="8"/>
        <v>10932.939921659594</v>
      </c>
      <c r="P20" s="146">
        <f t="shared" si="8"/>
        <v>10932.939921659594</v>
      </c>
      <c r="Q20" s="146">
        <f t="shared" si="8"/>
        <v>10932.939921659594</v>
      </c>
      <c r="R20" s="146">
        <f t="shared" si="8"/>
        <v>10932.939921659594</v>
      </c>
      <c r="S20" s="146">
        <f t="shared" si="8"/>
        <v>10932.939921659594</v>
      </c>
      <c r="T20" s="146">
        <f t="shared" si="9"/>
        <v>10932.939921659594</v>
      </c>
      <c r="U20" s="146">
        <f t="shared" si="9"/>
        <v>10932.939921659594</v>
      </c>
      <c r="V20" s="146"/>
      <c r="W20" s="147"/>
      <c r="X20" s="147"/>
      <c r="Y20" s="147"/>
      <c r="Z20" s="147"/>
      <c r="AA20" s="147"/>
      <c r="AB20" s="147"/>
    </row>
    <row r="21" spans="1:28" s="148" customFormat="1" ht="15" customHeight="1" x14ac:dyDescent="0.25">
      <c r="A21" s="153" t="str">
        <f>'II - REDE COLETORA'!$A$47</f>
        <v>II.9</v>
      </c>
      <c r="B21" s="153" t="str">
        <f>'II - REDE COLETORA'!B$47</f>
        <v>ASSENTAMENTO DA REDE COLETORA</v>
      </c>
      <c r="C21" s="153">
        <f>'II - REDE COLETORA'!I$47</f>
        <v>231473.61600647561</v>
      </c>
      <c r="D21" s="153"/>
      <c r="E21" s="153"/>
      <c r="F21" s="153"/>
      <c r="G21" s="153"/>
      <c r="H21" s="153"/>
      <c r="I21" s="153"/>
      <c r="J21" s="146">
        <f t="shared" si="8"/>
        <v>19289.468000539633</v>
      </c>
      <c r="K21" s="146">
        <f t="shared" si="8"/>
        <v>19289.468000539633</v>
      </c>
      <c r="L21" s="146">
        <f t="shared" si="8"/>
        <v>19289.468000539633</v>
      </c>
      <c r="M21" s="146">
        <f t="shared" si="8"/>
        <v>19289.468000539633</v>
      </c>
      <c r="N21" s="146">
        <f t="shared" si="8"/>
        <v>19289.468000539633</v>
      </c>
      <c r="O21" s="146">
        <f t="shared" si="8"/>
        <v>19289.468000539633</v>
      </c>
      <c r="P21" s="146">
        <f t="shared" si="8"/>
        <v>19289.468000539633</v>
      </c>
      <c r="Q21" s="146">
        <f t="shared" si="8"/>
        <v>19289.468000539633</v>
      </c>
      <c r="R21" s="146">
        <f t="shared" si="8"/>
        <v>19289.468000539633</v>
      </c>
      <c r="S21" s="146">
        <f t="shared" si="8"/>
        <v>19289.468000539633</v>
      </c>
      <c r="T21" s="146">
        <f t="shared" si="9"/>
        <v>19289.468000539633</v>
      </c>
      <c r="U21" s="146">
        <f t="shared" si="9"/>
        <v>19289.468000539633</v>
      </c>
      <c r="V21" s="146"/>
      <c r="W21" s="147"/>
      <c r="X21" s="147"/>
      <c r="Y21" s="147"/>
      <c r="Z21" s="147"/>
      <c r="AA21" s="147"/>
      <c r="AB21" s="147"/>
    </row>
    <row r="22" spans="1:28" s="148" customFormat="1" ht="15" customHeight="1" x14ac:dyDescent="0.25">
      <c r="A22" s="153" t="str">
        <f>'II - REDE COLETORA'!$A$49</f>
        <v>II.10</v>
      </c>
      <c r="B22" s="153" t="str">
        <f>'II - REDE COLETORA'!B$49</f>
        <v xml:space="preserve">REMOÇÃO DE PAVIMENTAÇÃO </v>
      </c>
      <c r="C22" s="153">
        <f>'II - REDE COLETORA'!I$49</f>
        <v>47234.783728182279</v>
      </c>
      <c r="D22" s="153"/>
      <c r="E22" s="153"/>
      <c r="F22" s="153"/>
      <c r="G22" s="153"/>
      <c r="H22" s="153"/>
      <c r="I22" s="153"/>
      <c r="J22" s="146">
        <f t="shared" si="8"/>
        <v>3936.2319773485233</v>
      </c>
      <c r="K22" s="146">
        <f t="shared" si="8"/>
        <v>3936.2319773485233</v>
      </c>
      <c r="L22" s="146">
        <f t="shared" si="8"/>
        <v>3936.2319773485233</v>
      </c>
      <c r="M22" s="146">
        <f t="shared" si="8"/>
        <v>3936.2319773485233</v>
      </c>
      <c r="N22" s="146">
        <f t="shared" si="8"/>
        <v>3936.2319773485233</v>
      </c>
      <c r="O22" s="146">
        <f t="shared" si="8"/>
        <v>3936.2319773485233</v>
      </c>
      <c r="P22" s="146">
        <f t="shared" si="8"/>
        <v>3936.2319773485233</v>
      </c>
      <c r="Q22" s="146">
        <f t="shared" si="8"/>
        <v>3936.2319773485233</v>
      </c>
      <c r="R22" s="146">
        <f t="shared" si="8"/>
        <v>3936.2319773485233</v>
      </c>
      <c r="S22" s="146">
        <f t="shared" si="8"/>
        <v>3936.2319773485233</v>
      </c>
      <c r="T22" s="146">
        <f t="shared" si="9"/>
        <v>3936.2319773485233</v>
      </c>
      <c r="U22" s="146">
        <f t="shared" si="9"/>
        <v>3936.2319773485233</v>
      </c>
      <c r="V22" s="146"/>
      <c r="W22" s="147"/>
      <c r="X22" s="147"/>
      <c r="Y22" s="147"/>
      <c r="Z22" s="147"/>
      <c r="AA22" s="147"/>
      <c r="AB22" s="147"/>
    </row>
    <row r="23" spans="1:28" s="148" customFormat="1" ht="15" customHeight="1" x14ac:dyDescent="0.25">
      <c r="A23" s="153" t="str">
        <f>'II - REDE COLETORA'!$A$54</f>
        <v>II.11</v>
      </c>
      <c r="B23" s="153" t="str">
        <f>'II - REDE COLETORA'!B$54</f>
        <v>RECOMPOSIÇÃO DE PAVIMENTOS</v>
      </c>
      <c r="C23" s="153">
        <f>'II - REDE COLETORA'!I$54</f>
        <v>264688.84407216712</v>
      </c>
      <c r="D23" s="153"/>
      <c r="E23" s="153"/>
      <c r="F23" s="153"/>
      <c r="G23" s="153"/>
      <c r="H23" s="153"/>
      <c r="I23" s="153"/>
      <c r="J23" s="146">
        <f t="shared" si="8"/>
        <v>22057.403672680593</v>
      </c>
      <c r="K23" s="146">
        <f t="shared" si="8"/>
        <v>22057.403672680593</v>
      </c>
      <c r="L23" s="146">
        <f t="shared" si="8"/>
        <v>22057.403672680593</v>
      </c>
      <c r="M23" s="146">
        <f t="shared" si="8"/>
        <v>22057.403672680593</v>
      </c>
      <c r="N23" s="146">
        <f t="shared" si="8"/>
        <v>22057.403672680593</v>
      </c>
      <c r="O23" s="146">
        <f t="shared" si="8"/>
        <v>22057.403672680593</v>
      </c>
      <c r="P23" s="146">
        <f t="shared" si="8"/>
        <v>22057.403672680593</v>
      </c>
      <c r="Q23" s="146">
        <f t="shared" si="8"/>
        <v>22057.403672680593</v>
      </c>
      <c r="R23" s="146">
        <f t="shared" si="8"/>
        <v>22057.403672680593</v>
      </c>
      <c r="S23" s="146">
        <f t="shared" si="8"/>
        <v>22057.403672680593</v>
      </c>
      <c r="T23" s="146">
        <f t="shared" si="9"/>
        <v>22057.403672680593</v>
      </c>
      <c r="U23" s="146">
        <f t="shared" si="9"/>
        <v>22057.403672680593</v>
      </c>
      <c r="V23" s="146"/>
      <c r="W23" s="147"/>
      <c r="X23" s="147"/>
      <c r="Y23" s="147"/>
      <c r="Z23" s="147"/>
      <c r="AA23" s="147"/>
      <c r="AB23" s="147"/>
    </row>
    <row r="24" spans="1:28" s="148" customFormat="1" ht="15" customHeight="1" x14ac:dyDescent="0.25">
      <c r="A24" s="153" t="str">
        <f>'II - REDE COLETORA'!$A$64</f>
        <v>II.12</v>
      </c>
      <c r="B24" s="153" t="str">
        <f>'II - REDE COLETORA'!B$64</f>
        <v>MONTAGEM DE LIGAÇÕES PREDIAIS</v>
      </c>
      <c r="C24" s="153">
        <f>'II - REDE COLETORA'!I$64</f>
        <v>614920.30732332706</v>
      </c>
      <c r="D24" s="153"/>
      <c r="E24" s="153"/>
      <c r="F24" s="153"/>
      <c r="G24" s="153"/>
      <c r="H24" s="153"/>
      <c r="I24" s="153"/>
      <c r="J24" s="146">
        <f t="shared" si="8"/>
        <v>51243.35894361059</v>
      </c>
      <c r="K24" s="146">
        <f t="shared" si="8"/>
        <v>51243.35894361059</v>
      </c>
      <c r="L24" s="146">
        <f t="shared" si="8"/>
        <v>51243.35894361059</v>
      </c>
      <c r="M24" s="146">
        <f t="shared" si="8"/>
        <v>51243.35894361059</v>
      </c>
      <c r="N24" s="146">
        <f t="shared" si="8"/>
        <v>51243.35894361059</v>
      </c>
      <c r="O24" s="146">
        <f t="shared" si="8"/>
        <v>51243.35894361059</v>
      </c>
      <c r="P24" s="146">
        <f t="shared" si="8"/>
        <v>51243.35894361059</v>
      </c>
      <c r="Q24" s="146">
        <f t="shared" si="8"/>
        <v>51243.35894361059</v>
      </c>
      <c r="R24" s="146">
        <f t="shared" si="8"/>
        <v>51243.35894361059</v>
      </c>
      <c r="S24" s="146">
        <f t="shared" si="8"/>
        <v>51243.35894361059</v>
      </c>
      <c r="T24" s="146">
        <f t="shared" si="8"/>
        <v>51243.35894361059</v>
      </c>
      <c r="U24" s="146">
        <f>$C24/12</f>
        <v>51243.35894361059</v>
      </c>
      <c r="V24" s="146"/>
      <c r="W24" s="147"/>
      <c r="X24" s="147"/>
      <c r="Y24" s="147"/>
      <c r="Z24" s="147"/>
      <c r="AA24" s="147"/>
      <c r="AB24" s="147"/>
    </row>
    <row r="25" spans="1:28" s="148" customFormat="1" ht="15" customHeight="1" x14ac:dyDescent="0.25">
      <c r="A25" s="153" t="str">
        <f>'II - REDE COLETORA'!$A$66</f>
        <v>II.13</v>
      </c>
      <c r="B25" s="153" t="str">
        <f>'II - REDE COLETORA'!B$66</f>
        <v>MONTAGEM LIGAÇÕES INTRADOMICILIARES</v>
      </c>
      <c r="C25" s="153">
        <f>'II - REDE COLETORA'!I$66</f>
        <v>305407.48865535553</v>
      </c>
      <c r="D25" s="153"/>
      <c r="E25" s="153"/>
      <c r="F25" s="153"/>
      <c r="G25" s="153"/>
      <c r="H25" s="153"/>
      <c r="I25" s="153"/>
      <c r="J25" s="146">
        <f t="shared" si="8"/>
        <v>25450.624054612959</v>
      </c>
      <c r="K25" s="146">
        <f t="shared" si="8"/>
        <v>25450.624054612959</v>
      </c>
      <c r="L25" s="146">
        <f t="shared" si="8"/>
        <v>25450.624054612959</v>
      </c>
      <c r="M25" s="146">
        <f t="shared" si="8"/>
        <v>25450.624054612959</v>
      </c>
      <c r="N25" s="146">
        <f t="shared" si="8"/>
        <v>25450.624054612959</v>
      </c>
      <c r="O25" s="146">
        <f t="shared" si="8"/>
        <v>25450.624054612959</v>
      </c>
      <c r="P25" s="146">
        <f t="shared" si="8"/>
        <v>25450.624054612959</v>
      </c>
      <c r="Q25" s="146">
        <f t="shared" si="8"/>
        <v>25450.624054612959</v>
      </c>
      <c r="R25" s="146">
        <f t="shared" si="8"/>
        <v>25450.624054612959</v>
      </c>
      <c r="S25" s="146">
        <f t="shared" si="8"/>
        <v>25450.624054612959</v>
      </c>
      <c r="T25" s="146">
        <f t="shared" si="8"/>
        <v>25450.624054612959</v>
      </c>
      <c r="U25" s="146">
        <f>$C25/12</f>
        <v>25450.624054612959</v>
      </c>
      <c r="V25" s="146"/>
      <c r="W25" s="147"/>
      <c r="X25" s="147"/>
      <c r="Y25" s="147"/>
      <c r="Z25" s="147"/>
      <c r="AA25" s="147"/>
      <c r="AB25" s="147"/>
    </row>
    <row r="26" spans="1:28" ht="15" customHeight="1" x14ac:dyDescent="0.2">
      <c r="A26" s="154"/>
      <c r="B26" s="132"/>
      <c r="C26" s="131"/>
      <c r="D26" s="131"/>
      <c r="E26" s="131"/>
      <c r="F26" s="131"/>
      <c r="G26" s="131"/>
      <c r="H26" s="131"/>
      <c r="I26" s="131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28"/>
    </row>
    <row r="27" spans="1:28" ht="15" customHeight="1" x14ac:dyDescent="0.2">
      <c r="A27" s="154"/>
      <c r="B27" s="132"/>
      <c r="C27" s="131"/>
      <c r="D27" s="131"/>
      <c r="E27" s="131"/>
      <c r="F27" s="131"/>
      <c r="G27" s="131"/>
      <c r="H27" s="131"/>
      <c r="I27" s="131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28"/>
    </row>
    <row r="28" spans="1:28" ht="15" customHeight="1" x14ac:dyDescent="0.2">
      <c r="A28" s="154"/>
      <c r="B28" s="132"/>
      <c r="C28" s="131"/>
      <c r="D28" s="131"/>
      <c r="E28" s="131"/>
      <c r="F28" s="131"/>
      <c r="G28" s="131"/>
      <c r="H28" s="131"/>
      <c r="I28" s="131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28"/>
    </row>
    <row r="29" spans="1:28" ht="15" customHeight="1" x14ac:dyDescent="0.2">
      <c r="A29" s="154"/>
      <c r="B29" s="132"/>
      <c r="C29" s="131"/>
      <c r="D29" s="131"/>
      <c r="E29" s="131"/>
      <c r="F29" s="131"/>
      <c r="G29" s="131"/>
      <c r="H29" s="131"/>
      <c r="I29" s="131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28"/>
    </row>
    <row r="30" spans="1:28" ht="15" customHeight="1" x14ac:dyDescent="0.2">
      <c r="A30" s="154"/>
      <c r="B30" s="132"/>
      <c r="C30" s="131"/>
      <c r="D30" s="131"/>
      <c r="E30" s="131"/>
      <c r="F30" s="131"/>
      <c r="G30" s="131"/>
      <c r="H30" s="131"/>
      <c r="I30" s="131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28"/>
    </row>
    <row r="31" spans="1:28" ht="15" customHeight="1" x14ac:dyDescent="0.2">
      <c r="A31" s="154"/>
      <c r="B31" s="132"/>
      <c r="C31" s="131"/>
      <c r="D31" s="131"/>
      <c r="E31" s="131"/>
      <c r="F31" s="131"/>
      <c r="G31" s="131"/>
      <c r="H31" s="131"/>
      <c r="I31" s="131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</row>
    <row r="32" spans="1:28" ht="15" customHeight="1" x14ac:dyDescent="0.2">
      <c r="A32" s="154"/>
      <c r="B32" s="132"/>
      <c r="C32" s="131"/>
      <c r="D32" s="131"/>
      <c r="E32" s="131"/>
      <c r="F32" s="131"/>
      <c r="G32" s="131"/>
      <c r="H32" s="131"/>
      <c r="I32" s="131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</row>
    <row r="33" spans="1:22" ht="15" customHeight="1" x14ac:dyDescent="0.2">
      <c r="A33" s="154"/>
      <c r="B33" s="132"/>
      <c r="C33" s="131"/>
      <c r="D33" s="131"/>
      <c r="E33" s="131"/>
      <c r="F33" s="131"/>
      <c r="G33" s="131"/>
      <c r="H33" s="131"/>
      <c r="I33" s="131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</row>
    <row r="34" spans="1:22" ht="15" customHeight="1" x14ac:dyDescent="0.2">
      <c r="A34" s="154"/>
      <c r="B34" s="132"/>
      <c r="C34" s="131"/>
      <c r="D34" s="131"/>
      <c r="E34" s="131"/>
      <c r="F34" s="131"/>
      <c r="G34" s="131"/>
      <c r="H34" s="131"/>
      <c r="I34" s="131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</row>
    <row r="35" spans="1:22" ht="15" customHeight="1" x14ac:dyDescent="0.2">
      <c r="A35" s="154"/>
      <c r="B35" s="132"/>
      <c r="C35" s="131"/>
      <c r="D35" s="131"/>
      <c r="E35" s="131"/>
      <c r="F35" s="131"/>
      <c r="G35" s="131"/>
      <c r="H35" s="131"/>
      <c r="I35" s="131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</row>
    <row r="36" spans="1:22" ht="15" customHeight="1" x14ac:dyDescent="0.2">
      <c r="A36" s="154"/>
      <c r="B36" s="132"/>
      <c r="C36" s="131"/>
      <c r="D36" s="131"/>
      <c r="E36" s="131"/>
      <c r="F36" s="131"/>
      <c r="G36" s="131"/>
      <c r="H36" s="131"/>
      <c r="I36" s="131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</row>
    <row r="37" spans="1:22" ht="15" customHeight="1" x14ac:dyDescent="0.2">
      <c r="A37" s="154"/>
      <c r="B37" s="132"/>
      <c r="C37" s="131"/>
      <c r="D37" s="131"/>
      <c r="E37" s="131"/>
      <c r="F37" s="131"/>
      <c r="G37" s="131"/>
      <c r="H37" s="131"/>
      <c r="I37" s="131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</row>
    <row r="38" spans="1:22" ht="15" customHeight="1" x14ac:dyDescent="0.2">
      <c r="A38" s="154"/>
      <c r="B38" s="132"/>
      <c r="C38" s="131"/>
      <c r="D38" s="131"/>
      <c r="E38" s="131"/>
      <c r="F38" s="131"/>
      <c r="G38" s="131"/>
      <c r="H38" s="131"/>
      <c r="I38" s="131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</row>
    <row r="39" spans="1:22" ht="15" customHeight="1" x14ac:dyDescent="0.2">
      <c r="A39" s="154"/>
      <c r="B39" s="132"/>
      <c r="C39" s="131"/>
      <c r="D39" s="131"/>
      <c r="E39" s="131"/>
      <c r="F39" s="131"/>
      <c r="G39" s="131"/>
      <c r="H39" s="131"/>
      <c r="I39" s="131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</row>
    <row r="40" spans="1:22" ht="15" customHeight="1" x14ac:dyDescent="0.2">
      <c r="A40" s="154"/>
      <c r="B40" s="132"/>
      <c r="C40" s="131"/>
      <c r="D40" s="131"/>
      <c r="E40" s="131"/>
      <c r="F40" s="131"/>
      <c r="G40" s="131"/>
      <c r="H40" s="131"/>
      <c r="I40" s="131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</row>
    <row r="41" spans="1:22" ht="15" customHeight="1" x14ac:dyDescent="0.2">
      <c r="A41" s="154"/>
      <c r="B41" s="132"/>
      <c r="C41" s="131"/>
      <c r="D41" s="131"/>
      <c r="E41" s="131"/>
      <c r="F41" s="131"/>
      <c r="G41" s="131"/>
      <c r="H41" s="131"/>
      <c r="I41" s="131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</row>
    <row r="42" spans="1:22" ht="15" customHeight="1" x14ac:dyDescent="0.2">
      <c r="A42" s="154"/>
      <c r="B42" s="132"/>
      <c r="C42" s="131"/>
      <c r="D42" s="131"/>
      <c r="E42" s="131"/>
      <c r="F42" s="131"/>
      <c r="G42" s="131"/>
      <c r="H42" s="131"/>
      <c r="I42" s="131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</row>
    <row r="43" spans="1:22" ht="15" customHeight="1" x14ac:dyDescent="0.2">
      <c r="A43" s="154"/>
      <c r="B43" s="132"/>
      <c r="C43" s="131"/>
      <c r="D43" s="131"/>
      <c r="E43" s="131"/>
      <c r="F43" s="131"/>
      <c r="G43" s="131"/>
      <c r="H43" s="131"/>
      <c r="I43" s="131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</row>
    <row r="44" spans="1:22" ht="15" customHeight="1" x14ac:dyDescent="0.2">
      <c r="A44" s="154"/>
      <c r="B44" s="132"/>
      <c r="C44" s="131"/>
      <c r="D44" s="131"/>
      <c r="E44" s="131"/>
      <c r="F44" s="131"/>
      <c r="G44" s="131"/>
      <c r="H44" s="131"/>
      <c r="I44" s="131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</row>
    <row r="45" spans="1:22" ht="15" customHeight="1" x14ac:dyDescent="0.2">
      <c r="A45" s="154"/>
      <c r="B45" s="132"/>
      <c r="C45" s="131"/>
      <c r="D45" s="131"/>
      <c r="E45" s="131"/>
      <c r="F45" s="131"/>
      <c r="G45" s="131"/>
      <c r="H45" s="131"/>
      <c r="I45" s="131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</row>
    <row r="46" spans="1:22" ht="15" customHeight="1" x14ac:dyDescent="0.2">
      <c r="A46" s="154"/>
      <c r="B46" s="132"/>
      <c r="C46" s="131"/>
      <c r="D46" s="131"/>
      <c r="E46" s="131"/>
      <c r="F46" s="131"/>
      <c r="G46" s="131"/>
      <c r="H46" s="131"/>
      <c r="I46" s="131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</row>
    <row r="47" spans="1:22" ht="15" customHeight="1" x14ac:dyDescent="0.2">
      <c r="A47" s="154"/>
      <c r="B47" s="132"/>
      <c r="C47" s="131"/>
      <c r="D47" s="131"/>
      <c r="E47" s="131"/>
      <c r="F47" s="131"/>
      <c r="G47" s="131"/>
      <c r="H47" s="131"/>
      <c r="I47" s="131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</row>
    <row r="48" spans="1:22" ht="15" customHeight="1" x14ac:dyDescent="0.2">
      <c r="A48" s="154"/>
      <c r="B48" s="132"/>
      <c r="C48" s="131"/>
      <c r="D48" s="131"/>
      <c r="E48" s="131"/>
      <c r="F48" s="131"/>
      <c r="G48" s="131"/>
      <c r="H48" s="131"/>
      <c r="I48" s="131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</row>
    <row r="49" spans="1:22" ht="15" customHeight="1" x14ac:dyDescent="0.2">
      <c r="A49" s="154"/>
      <c r="B49" s="132"/>
      <c r="C49" s="131"/>
      <c r="D49" s="131"/>
      <c r="E49" s="131"/>
      <c r="F49" s="131"/>
      <c r="G49" s="131"/>
      <c r="H49" s="131"/>
      <c r="I49" s="131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</row>
    <row r="50" spans="1:22" ht="15" customHeight="1" x14ac:dyDescent="0.2">
      <c r="A50" s="154"/>
      <c r="B50" s="132"/>
      <c r="C50" s="131"/>
      <c r="D50" s="131"/>
      <c r="E50" s="131"/>
      <c r="F50" s="131"/>
      <c r="G50" s="131"/>
      <c r="H50" s="131"/>
      <c r="I50" s="131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</row>
    <row r="51" spans="1:22" ht="15" customHeight="1" x14ac:dyDescent="0.2">
      <c r="A51" s="154"/>
      <c r="B51" s="132"/>
      <c r="C51" s="131"/>
      <c r="D51" s="131"/>
      <c r="E51" s="131"/>
      <c r="F51" s="131"/>
      <c r="G51" s="131"/>
      <c r="H51" s="131"/>
      <c r="I51" s="131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</row>
  </sheetData>
  <mergeCells count="9">
    <mergeCell ref="A5:A6"/>
    <mergeCell ref="B5:B6"/>
    <mergeCell ref="C5:AB5"/>
    <mergeCell ref="A1:AB1"/>
    <mergeCell ref="A2:B2"/>
    <mergeCell ref="A3:B3"/>
    <mergeCell ref="K3:Q3"/>
    <mergeCell ref="S3:T3"/>
    <mergeCell ref="A4:B4"/>
  </mergeCells>
  <pageMargins left="0.78740157480314965" right="0.78740157480314965" top="1.3779527559055118" bottom="0.98425196850393704" header="0.31496062992125984" footer="0.31496062992125984"/>
  <pageSetup paperSize="9" scale="57" fitToHeight="0" orientation="landscape" verticalDpi="300" r:id="rId1"/>
  <headerFooter alignWithMargins="0"/>
  <colBreaks count="1" manualBreakCount="1">
    <brk id="22" max="1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1"/>
  <sheetViews>
    <sheetView view="pageLayout" zoomScaleNormal="70" zoomScaleSheetLayoutView="70" workbookViewId="0">
      <selection activeCell="I9" sqref="I9"/>
    </sheetView>
  </sheetViews>
  <sheetFormatPr defaultRowHeight="15" x14ac:dyDescent="0.2"/>
  <cols>
    <col min="1" max="1" width="7.7109375" style="178" customWidth="1"/>
    <col min="2" max="2" width="7.7109375" style="45" hidden="1" customWidth="1"/>
    <col min="3" max="3" width="54.42578125" style="45" customWidth="1"/>
    <col min="4" max="4" width="36.28515625" style="45" customWidth="1"/>
    <col min="5" max="5" width="17.85546875" style="45" hidden="1" customWidth="1"/>
    <col min="6" max="6" width="29" style="45" hidden="1" customWidth="1"/>
    <col min="7" max="7" width="28" style="45" hidden="1" customWidth="1"/>
    <col min="8" max="8" width="13.140625" style="171" customWidth="1"/>
    <col min="9" max="9" width="13.28515625" style="45" customWidth="1"/>
    <col min="10" max="10" width="17" style="45" hidden="1" customWidth="1"/>
    <col min="11" max="11" width="14.42578125" style="45" customWidth="1"/>
    <col min="12" max="12" width="11.5703125" style="45" hidden="1" customWidth="1"/>
    <col min="13" max="13" width="16.140625" style="45" customWidth="1"/>
    <col min="14" max="217" width="9.140625" style="45"/>
    <col min="218" max="218" width="7.7109375" style="45" customWidth="1"/>
    <col min="219" max="219" width="40.7109375" style="45" customWidth="1"/>
    <col min="220" max="220" width="33.5703125" style="45" customWidth="1"/>
    <col min="221" max="221" width="17.85546875" style="45" customWidth="1"/>
    <col min="222" max="222" width="29" style="45" customWidth="1"/>
    <col min="223" max="223" width="28" style="45" customWidth="1"/>
    <col min="224" max="224" width="10.5703125" style="45" customWidth="1"/>
    <col min="225" max="225" width="17" style="45" bestFit="1" customWidth="1"/>
    <col min="226" max="226" width="0" style="45" hidden="1" customWidth="1"/>
    <col min="227" max="227" width="13.42578125" style="45" bestFit="1" customWidth="1"/>
    <col min="228" max="229" width="0" style="45" hidden="1" customWidth="1"/>
    <col min="230" max="473" width="9.140625" style="45"/>
    <col min="474" max="474" width="7.7109375" style="45" customWidth="1"/>
    <col min="475" max="475" width="40.7109375" style="45" customWidth="1"/>
    <col min="476" max="476" width="33.5703125" style="45" customWidth="1"/>
    <col min="477" max="477" width="17.85546875" style="45" customWidth="1"/>
    <col min="478" max="478" width="29" style="45" customWidth="1"/>
    <col min="479" max="479" width="28" style="45" customWidth="1"/>
    <col min="480" max="480" width="10.5703125" style="45" customWidth="1"/>
    <col min="481" max="481" width="17" style="45" bestFit="1" customWidth="1"/>
    <col min="482" max="482" width="0" style="45" hidden="1" customWidth="1"/>
    <col min="483" max="483" width="13.42578125" style="45" bestFit="1" customWidth="1"/>
    <col min="484" max="485" width="0" style="45" hidden="1" customWidth="1"/>
    <col min="486" max="729" width="9.140625" style="45"/>
    <col min="730" max="730" width="7.7109375" style="45" customWidth="1"/>
    <col min="731" max="731" width="40.7109375" style="45" customWidth="1"/>
    <col min="732" max="732" width="33.5703125" style="45" customWidth="1"/>
    <col min="733" max="733" width="17.85546875" style="45" customWidth="1"/>
    <col min="734" max="734" width="29" style="45" customWidth="1"/>
    <col min="735" max="735" width="28" style="45" customWidth="1"/>
    <col min="736" max="736" width="10.5703125" style="45" customWidth="1"/>
    <col min="737" max="737" width="17" style="45" bestFit="1" customWidth="1"/>
    <col min="738" max="738" width="0" style="45" hidden="1" customWidth="1"/>
    <col min="739" max="739" width="13.42578125" style="45" bestFit="1" customWidth="1"/>
    <col min="740" max="741" width="0" style="45" hidden="1" customWidth="1"/>
    <col min="742" max="985" width="9.140625" style="45"/>
    <col min="986" max="986" width="7.7109375" style="45" customWidth="1"/>
    <col min="987" max="987" width="40.7109375" style="45" customWidth="1"/>
    <col min="988" max="988" width="33.5703125" style="45" customWidth="1"/>
    <col min="989" max="989" width="17.85546875" style="45" customWidth="1"/>
    <col min="990" max="990" width="29" style="45" customWidth="1"/>
    <col min="991" max="991" width="28" style="45" customWidth="1"/>
    <col min="992" max="992" width="10.5703125" style="45" customWidth="1"/>
    <col min="993" max="993" width="17" style="45" bestFit="1" customWidth="1"/>
    <col min="994" max="994" width="0" style="45" hidden="1" customWidth="1"/>
    <col min="995" max="995" width="13.42578125" style="45" bestFit="1" customWidth="1"/>
    <col min="996" max="997" width="0" style="45" hidden="1" customWidth="1"/>
    <col min="998" max="1241" width="9.140625" style="45"/>
    <col min="1242" max="1242" width="7.7109375" style="45" customWidth="1"/>
    <col min="1243" max="1243" width="40.7109375" style="45" customWidth="1"/>
    <col min="1244" max="1244" width="33.5703125" style="45" customWidth="1"/>
    <col min="1245" max="1245" width="17.85546875" style="45" customWidth="1"/>
    <col min="1246" max="1246" width="29" style="45" customWidth="1"/>
    <col min="1247" max="1247" width="28" style="45" customWidth="1"/>
    <col min="1248" max="1248" width="10.5703125" style="45" customWidth="1"/>
    <col min="1249" max="1249" width="17" style="45" bestFit="1" customWidth="1"/>
    <col min="1250" max="1250" width="0" style="45" hidden="1" customWidth="1"/>
    <col min="1251" max="1251" width="13.42578125" style="45" bestFit="1" customWidth="1"/>
    <col min="1252" max="1253" width="0" style="45" hidden="1" customWidth="1"/>
    <col min="1254" max="1497" width="9.140625" style="45"/>
    <col min="1498" max="1498" width="7.7109375" style="45" customWidth="1"/>
    <col min="1499" max="1499" width="40.7109375" style="45" customWidth="1"/>
    <col min="1500" max="1500" width="33.5703125" style="45" customWidth="1"/>
    <col min="1501" max="1501" width="17.85546875" style="45" customWidth="1"/>
    <col min="1502" max="1502" width="29" style="45" customWidth="1"/>
    <col min="1503" max="1503" width="28" style="45" customWidth="1"/>
    <col min="1504" max="1504" width="10.5703125" style="45" customWidth="1"/>
    <col min="1505" max="1505" width="17" style="45" bestFit="1" customWidth="1"/>
    <col min="1506" max="1506" width="0" style="45" hidden="1" customWidth="1"/>
    <col min="1507" max="1507" width="13.42578125" style="45" bestFit="1" customWidth="1"/>
    <col min="1508" max="1509" width="0" style="45" hidden="1" customWidth="1"/>
    <col min="1510" max="1753" width="9.140625" style="45"/>
    <col min="1754" max="1754" width="7.7109375" style="45" customWidth="1"/>
    <col min="1755" max="1755" width="40.7109375" style="45" customWidth="1"/>
    <col min="1756" max="1756" width="33.5703125" style="45" customWidth="1"/>
    <col min="1757" max="1757" width="17.85546875" style="45" customWidth="1"/>
    <col min="1758" max="1758" width="29" style="45" customWidth="1"/>
    <col min="1759" max="1759" width="28" style="45" customWidth="1"/>
    <col min="1760" max="1760" width="10.5703125" style="45" customWidth="1"/>
    <col min="1761" max="1761" width="17" style="45" bestFit="1" customWidth="1"/>
    <col min="1762" max="1762" width="0" style="45" hidden="1" customWidth="1"/>
    <col min="1763" max="1763" width="13.42578125" style="45" bestFit="1" customWidth="1"/>
    <col min="1764" max="1765" width="0" style="45" hidden="1" customWidth="1"/>
    <col min="1766" max="2009" width="9.140625" style="45"/>
    <col min="2010" max="2010" width="7.7109375" style="45" customWidth="1"/>
    <col min="2011" max="2011" width="40.7109375" style="45" customWidth="1"/>
    <col min="2012" max="2012" width="33.5703125" style="45" customWidth="1"/>
    <col min="2013" max="2013" width="17.85546875" style="45" customWidth="1"/>
    <col min="2014" max="2014" width="29" style="45" customWidth="1"/>
    <col min="2015" max="2015" width="28" style="45" customWidth="1"/>
    <col min="2016" max="2016" width="10.5703125" style="45" customWidth="1"/>
    <col min="2017" max="2017" width="17" style="45" bestFit="1" customWidth="1"/>
    <col min="2018" max="2018" width="0" style="45" hidden="1" customWidth="1"/>
    <col min="2019" max="2019" width="13.42578125" style="45" bestFit="1" customWidth="1"/>
    <col min="2020" max="2021" width="0" style="45" hidden="1" customWidth="1"/>
    <col min="2022" max="2265" width="9.140625" style="45"/>
    <col min="2266" max="2266" width="7.7109375" style="45" customWidth="1"/>
    <col min="2267" max="2267" width="40.7109375" style="45" customWidth="1"/>
    <col min="2268" max="2268" width="33.5703125" style="45" customWidth="1"/>
    <col min="2269" max="2269" width="17.85546875" style="45" customWidth="1"/>
    <col min="2270" max="2270" width="29" style="45" customWidth="1"/>
    <col min="2271" max="2271" width="28" style="45" customWidth="1"/>
    <col min="2272" max="2272" width="10.5703125" style="45" customWidth="1"/>
    <col min="2273" max="2273" width="17" style="45" bestFit="1" customWidth="1"/>
    <col min="2274" max="2274" width="0" style="45" hidden="1" customWidth="1"/>
    <col min="2275" max="2275" width="13.42578125" style="45" bestFit="1" customWidth="1"/>
    <col min="2276" max="2277" width="0" style="45" hidden="1" customWidth="1"/>
    <col min="2278" max="2521" width="9.140625" style="45"/>
    <col min="2522" max="2522" width="7.7109375" style="45" customWidth="1"/>
    <col min="2523" max="2523" width="40.7109375" style="45" customWidth="1"/>
    <col min="2524" max="2524" width="33.5703125" style="45" customWidth="1"/>
    <col min="2525" max="2525" width="17.85546875" style="45" customWidth="1"/>
    <col min="2526" max="2526" width="29" style="45" customWidth="1"/>
    <col min="2527" max="2527" width="28" style="45" customWidth="1"/>
    <col min="2528" max="2528" width="10.5703125" style="45" customWidth="1"/>
    <col min="2529" max="2529" width="17" style="45" bestFit="1" customWidth="1"/>
    <col min="2530" max="2530" width="0" style="45" hidden="1" customWidth="1"/>
    <col min="2531" max="2531" width="13.42578125" style="45" bestFit="1" customWidth="1"/>
    <col min="2532" max="2533" width="0" style="45" hidden="1" customWidth="1"/>
    <col min="2534" max="2777" width="9.140625" style="45"/>
    <col min="2778" max="2778" width="7.7109375" style="45" customWidth="1"/>
    <col min="2779" max="2779" width="40.7109375" style="45" customWidth="1"/>
    <col min="2780" max="2780" width="33.5703125" style="45" customWidth="1"/>
    <col min="2781" max="2781" width="17.85546875" style="45" customWidth="1"/>
    <col min="2782" max="2782" width="29" style="45" customWidth="1"/>
    <col min="2783" max="2783" width="28" style="45" customWidth="1"/>
    <col min="2784" max="2784" width="10.5703125" style="45" customWidth="1"/>
    <col min="2785" max="2785" width="17" style="45" bestFit="1" customWidth="1"/>
    <col min="2786" max="2786" width="0" style="45" hidden="1" customWidth="1"/>
    <col min="2787" max="2787" width="13.42578125" style="45" bestFit="1" customWidth="1"/>
    <col min="2788" max="2789" width="0" style="45" hidden="1" customWidth="1"/>
    <col min="2790" max="3033" width="9.140625" style="45"/>
    <col min="3034" max="3034" width="7.7109375" style="45" customWidth="1"/>
    <col min="3035" max="3035" width="40.7109375" style="45" customWidth="1"/>
    <col min="3036" max="3036" width="33.5703125" style="45" customWidth="1"/>
    <col min="3037" max="3037" width="17.85546875" style="45" customWidth="1"/>
    <col min="3038" max="3038" width="29" style="45" customWidth="1"/>
    <col min="3039" max="3039" width="28" style="45" customWidth="1"/>
    <col min="3040" max="3040" width="10.5703125" style="45" customWidth="1"/>
    <col min="3041" max="3041" width="17" style="45" bestFit="1" customWidth="1"/>
    <col min="3042" max="3042" width="0" style="45" hidden="1" customWidth="1"/>
    <col min="3043" max="3043" width="13.42578125" style="45" bestFit="1" customWidth="1"/>
    <col min="3044" max="3045" width="0" style="45" hidden="1" customWidth="1"/>
    <col min="3046" max="3289" width="9.140625" style="45"/>
    <col min="3290" max="3290" width="7.7109375" style="45" customWidth="1"/>
    <col min="3291" max="3291" width="40.7109375" style="45" customWidth="1"/>
    <col min="3292" max="3292" width="33.5703125" style="45" customWidth="1"/>
    <col min="3293" max="3293" width="17.85546875" style="45" customWidth="1"/>
    <col min="3294" max="3294" width="29" style="45" customWidth="1"/>
    <col min="3295" max="3295" width="28" style="45" customWidth="1"/>
    <col min="3296" max="3296" width="10.5703125" style="45" customWidth="1"/>
    <col min="3297" max="3297" width="17" style="45" bestFit="1" customWidth="1"/>
    <col min="3298" max="3298" width="0" style="45" hidden="1" customWidth="1"/>
    <col min="3299" max="3299" width="13.42578125" style="45" bestFit="1" customWidth="1"/>
    <col min="3300" max="3301" width="0" style="45" hidden="1" customWidth="1"/>
    <col min="3302" max="3545" width="9.140625" style="45"/>
    <col min="3546" max="3546" width="7.7109375" style="45" customWidth="1"/>
    <col min="3547" max="3547" width="40.7109375" style="45" customWidth="1"/>
    <col min="3548" max="3548" width="33.5703125" style="45" customWidth="1"/>
    <col min="3549" max="3549" width="17.85546875" style="45" customWidth="1"/>
    <col min="3550" max="3550" width="29" style="45" customWidth="1"/>
    <col min="3551" max="3551" width="28" style="45" customWidth="1"/>
    <col min="3552" max="3552" width="10.5703125" style="45" customWidth="1"/>
    <col min="3553" max="3553" width="17" style="45" bestFit="1" customWidth="1"/>
    <col min="3554" max="3554" width="0" style="45" hidden="1" customWidth="1"/>
    <col min="3555" max="3555" width="13.42578125" style="45" bestFit="1" customWidth="1"/>
    <col min="3556" max="3557" width="0" style="45" hidden="1" customWidth="1"/>
    <col min="3558" max="3801" width="9.140625" style="45"/>
    <col min="3802" max="3802" width="7.7109375" style="45" customWidth="1"/>
    <col min="3803" max="3803" width="40.7109375" style="45" customWidth="1"/>
    <col min="3804" max="3804" width="33.5703125" style="45" customWidth="1"/>
    <col min="3805" max="3805" width="17.85546875" style="45" customWidth="1"/>
    <col min="3806" max="3806" width="29" style="45" customWidth="1"/>
    <col min="3807" max="3807" width="28" style="45" customWidth="1"/>
    <col min="3808" max="3808" width="10.5703125" style="45" customWidth="1"/>
    <col min="3809" max="3809" width="17" style="45" bestFit="1" customWidth="1"/>
    <col min="3810" max="3810" width="0" style="45" hidden="1" customWidth="1"/>
    <col min="3811" max="3811" width="13.42578125" style="45" bestFit="1" customWidth="1"/>
    <col min="3812" max="3813" width="0" style="45" hidden="1" customWidth="1"/>
    <col min="3814" max="4057" width="9.140625" style="45"/>
    <col min="4058" max="4058" width="7.7109375" style="45" customWidth="1"/>
    <col min="4059" max="4059" width="40.7109375" style="45" customWidth="1"/>
    <col min="4060" max="4060" width="33.5703125" style="45" customWidth="1"/>
    <col min="4061" max="4061" width="17.85546875" style="45" customWidth="1"/>
    <col min="4062" max="4062" width="29" style="45" customWidth="1"/>
    <col min="4063" max="4063" width="28" style="45" customWidth="1"/>
    <col min="4064" max="4064" width="10.5703125" style="45" customWidth="1"/>
    <col min="4065" max="4065" width="17" style="45" bestFit="1" customWidth="1"/>
    <col min="4066" max="4066" width="0" style="45" hidden="1" customWidth="1"/>
    <col min="4067" max="4067" width="13.42578125" style="45" bestFit="1" customWidth="1"/>
    <col min="4068" max="4069" width="0" style="45" hidden="1" customWidth="1"/>
    <col min="4070" max="4313" width="9.140625" style="45"/>
    <col min="4314" max="4314" width="7.7109375" style="45" customWidth="1"/>
    <col min="4315" max="4315" width="40.7109375" style="45" customWidth="1"/>
    <col min="4316" max="4316" width="33.5703125" style="45" customWidth="1"/>
    <col min="4317" max="4317" width="17.85546875" style="45" customWidth="1"/>
    <col min="4318" max="4318" width="29" style="45" customWidth="1"/>
    <col min="4319" max="4319" width="28" style="45" customWidth="1"/>
    <col min="4320" max="4320" width="10.5703125" style="45" customWidth="1"/>
    <col min="4321" max="4321" width="17" style="45" bestFit="1" customWidth="1"/>
    <col min="4322" max="4322" width="0" style="45" hidden="1" customWidth="1"/>
    <col min="4323" max="4323" width="13.42578125" style="45" bestFit="1" customWidth="1"/>
    <col min="4324" max="4325" width="0" style="45" hidden="1" customWidth="1"/>
    <col min="4326" max="4569" width="9.140625" style="45"/>
    <col min="4570" max="4570" width="7.7109375" style="45" customWidth="1"/>
    <col min="4571" max="4571" width="40.7109375" style="45" customWidth="1"/>
    <col min="4572" max="4572" width="33.5703125" style="45" customWidth="1"/>
    <col min="4573" max="4573" width="17.85546875" style="45" customWidth="1"/>
    <col min="4574" max="4574" width="29" style="45" customWidth="1"/>
    <col min="4575" max="4575" width="28" style="45" customWidth="1"/>
    <col min="4576" max="4576" width="10.5703125" style="45" customWidth="1"/>
    <col min="4577" max="4577" width="17" style="45" bestFit="1" customWidth="1"/>
    <col min="4578" max="4578" width="0" style="45" hidden="1" customWidth="1"/>
    <col min="4579" max="4579" width="13.42578125" style="45" bestFit="1" customWidth="1"/>
    <col min="4580" max="4581" width="0" style="45" hidden="1" customWidth="1"/>
    <col min="4582" max="4825" width="9.140625" style="45"/>
    <col min="4826" max="4826" width="7.7109375" style="45" customWidth="1"/>
    <col min="4827" max="4827" width="40.7109375" style="45" customWidth="1"/>
    <col min="4828" max="4828" width="33.5703125" style="45" customWidth="1"/>
    <col min="4829" max="4829" width="17.85546875" style="45" customWidth="1"/>
    <col min="4830" max="4830" width="29" style="45" customWidth="1"/>
    <col min="4831" max="4831" width="28" style="45" customWidth="1"/>
    <col min="4832" max="4832" width="10.5703125" style="45" customWidth="1"/>
    <col min="4833" max="4833" width="17" style="45" bestFit="1" customWidth="1"/>
    <col min="4834" max="4834" width="0" style="45" hidden="1" customWidth="1"/>
    <col min="4835" max="4835" width="13.42578125" style="45" bestFit="1" customWidth="1"/>
    <col min="4836" max="4837" width="0" style="45" hidden="1" customWidth="1"/>
    <col min="4838" max="5081" width="9.140625" style="45"/>
    <col min="5082" max="5082" width="7.7109375" style="45" customWidth="1"/>
    <col min="5083" max="5083" width="40.7109375" style="45" customWidth="1"/>
    <col min="5084" max="5084" width="33.5703125" style="45" customWidth="1"/>
    <col min="5085" max="5085" width="17.85546875" style="45" customWidth="1"/>
    <col min="5086" max="5086" width="29" style="45" customWidth="1"/>
    <col min="5087" max="5087" width="28" style="45" customWidth="1"/>
    <col min="5088" max="5088" width="10.5703125" style="45" customWidth="1"/>
    <col min="5089" max="5089" width="17" style="45" bestFit="1" customWidth="1"/>
    <col min="5090" max="5090" width="0" style="45" hidden="1" customWidth="1"/>
    <col min="5091" max="5091" width="13.42578125" style="45" bestFit="1" customWidth="1"/>
    <col min="5092" max="5093" width="0" style="45" hidden="1" customWidth="1"/>
    <col min="5094" max="5337" width="9.140625" style="45"/>
    <col min="5338" max="5338" width="7.7109375" style="45" customWidth="1"/>
    <col min="5339" max="5339" width="40.7109375" style="45" customWidth="1"/>
    <col min="5340" max="5340" width="33.5703125" style="45" customWidth="1"/>
    <col min="5341" max="5341" width="17.85546875" style="45" customWidth="1"/>
    <col min="5342" max="5342" width="29" style="45" customWidth="1"/>
    <col min="5343" max="5343" width="28" style="45" customWidth="1"/>
    <col min="5344" max="5344" width="10.5703125" style="45" customWidth="1"/>
    <col min="5345" max="5345" width="17" style="45" bestFit="1" customWidth="1"/>
    <col min="5346" max="5346" width="0" style="45" hidden="1" customWidth="1"/>
    <col min="5347" max="5347" width="13.42578125" style="45" bestFit="1" customWidth="1"/>
    <col min="5348" max="5349" width="0" style="45" hidden="1" customWidth="1"/>
    <col min="5350" max="5593" width="9.140625" style="45"/>
    <col min="5594" max="5594" width="7.7109375" style="45" customWidth="1"/>
    <col min="5595" max="5595" width="40.7109375" style="45" customWidth="1"/>
    <col min="5596" max="5596" width="33.5703125" style="45" customWidth="1"/>
    <col min="5597" max="5597" width="17.85546875" style="45" customWidth="1"/>
    <col min="5598" max="5598" width="29" style="45" customWidth="1"/>
    <col min="5599" max="5599" width="28" style="45" customWidth="1"/>
    <col min="5600" max="5600" width="10.5703125" style="45" customWidth="1"/>
    <col min="5601" max="5601" width="17" style="45" bestFit="1" customWidth="1"/>
    <col min="5602" max="5602" width="0" style="45" hidden="1" customWidth="1"/>
    <col min="5603" max="5603" width="13.42578125" style="45" bestFit="1" customWidth="1"/>
    <col min="5604" max="5605" width="0" style="45" hidden="1" customWidth="1"/>
    <col min="5606" max="5849" width="9.140625" style="45"/>
    <col min="5850" max="5850" width="7.7109375" style="45" customWidth="1"/>
    <col min="5851" max="5851" width="40.7109375" style="45" customWidth="1"/>
    <col min="5852" max="5852" width="33.5703125" style="45" customWidth="1"/>
    <col min="5853" max="5853" width="17.85546875" style="45" customWidth="1"/>
    <col min="5854" max="5854" width="29" style="45" customWidth="1"/>
    <col min="5855" max="5855" width="28" style="45" customWidth="1"/>
    <col min="5856" max="5856" width="10.5703125" style="45" customWidth="1"/>
    <col min="5857" max="5857" width="17" style="45" bestFit="1" customWidth="1"/>
    <col min="5858" max="5858" width="0" style="45" hidden="1" customWidth="1"/>
    <col min="5859" max="5859" width="13.42578125" style="45" bestFit="1" customWidth="1"/>
    <col min="5860" max="5861" width="0" style="45" hidden="1" customWidth="1"/>
    <col min="5862" max="6105" width="9.140625" style="45"/>
    <col min="6106" max="6106" width="7.7109375" style="45" customWidth="1"/>
    <col min="6107" max="6107" width="40.7109375" style="45" customWidth="1"/>
    <col min="6108" max="6108" width="33.5703125" style="45" customWidth="1"/>
    <col min="6109" max="6109" width="17.85546875" style="45" customWidth="1"/>
    <col min="6110" max="6110" width="29" style="45" customWidth="1"/>
    <col min="6111" max="6111" width="28" style="45" customWidth="1"/>
    <col min="6112" max="6112" width="10.5703125" style="45" customWidth="1"/>
    <col min="6113" max="6113" width="17" style="45" bestFit="1" customWidth="1"/>
    <col min="6114" max="6114" width="0" style="45" hidden="1" customWidth="1"/>
    <col min="6115" max="6115" width="13.42578125" style="45" bestFit="1" customWidth="1"/>
    <col min="6116" max="6117" width="0" style="45" hidden="1" customWidth="1"/>
    <col min="6118" max="6361" width="9.140625" style="45"/>
    <col min="6362" max="6362" width="7.7109375" style="45" customWidth="1"/>
    <col min="6363" max="6363" width="40.7109375" style="45" customWidth="1"/>
    <col min="6364" max="6364" width="33.5703125" style="45" customWidth="1"/>
    <col min="6365" max="6365" width="17.85546875" style="45" customWidth="1"/>
    <col min="6366" max="6366" width="29" style="45" customWidth="1"/>
    <col min="6367" max="6367" width="28" style="45" customWidth="1"/>
    <col min="6368" max="6368" width="10.5703125" style="45" customWidth="1"/>
    <col min="6369" max="6369" width="17" style="45" bestFit="1" customWidth="1"/>
    <col min="6370" max="6370" width="0" style="45" hidden="1" customWidth="1"/>
    <col min="6371" max="6371" width="13.42578125" style="45" bestFit="1" customWidth="1"/>
    <col min="6372" max="6373" width="0" style="45" hidden="1" customWidth="1"/>
    <col min="6374" max="6617" width="9.140625" style="45"/>
    <col min="6618" max="6618" width="7.7109375" style="45" customWidth="1"/>
    <col min="6619" max="6619" width="40.7109375" style="45" customWidth="1"/>
    <col min="6620" max="6620" width="33.5703125" style="45" customWidth="1"/>
    <col min="6621" max="6621" width="17.85546875" style="45" customWidth="1"/>
    <col min="6622" max="6622" width="29" style="45" customWidth="1"/>
    <col min="6623" max="6623" width="28" style="45" customWidth="1"/>
    <col min="6624" max="6624" width="10.5703125" style="45" customWidth="1"/>
    <col min="6625" max="6625" width="17" style="45" bestFit="1" customWidth="1"/>
    <col min="6626" max="6626" width="0" style="45" hidden="1" customWidth="1"/>
    <col min="6627" max="6627" width="13.42578125" style="45" bestFit="1" customWidth="1"/>
    <col min="6628" max="6629" width="0" style="45" hidden="1" customWidth="1"/>
    <col min="6630" max="6873" width="9.140625" style="45"/>
    <col min="6874" max="6874" width="7.7109375" style="45" customWidth="1"/>
    <col min="6875" max="6875" width="40.7109375" style="45" customWidth="1"/>
    <col min="6876" max="6876" width="33.5703125" style="45" customWidth="1"/>
    <col min="6877" max="6877" width="17.85546875" style="45" customWidth="1"/>
    <col min="6878" max="6878" width="29" style="45" customWidth="1"/>
    <col min="6879" max="6879" width="28" style="45" customWidth="1"/>
    <col min="6880" max="6880" width="10.5703125" style="45" customWidth="1"/>
    <col min="6881" max="6881" width="17" style="45" bestFit="1" customWidth="1"/>
    <col min="6882" max="6882" width="0" style="45" hidden="1" customWidth="1"/>
    <col min="6883" max="6883" width="13.42578125" style="45" bestFit="1" customWidth="1"/>
    <col min="6884" max="6885" width="0" style="45" hidden="1" customWidth="1"/>
    <col min="6886" max="7129" width="9.140625" style="45"/>
    <col min="7130" max="7130" width="7.7109375" style="45" customWidth="1"/>
    <col min="7131" max="7131" width="40.7109375" style="45" customWidth="1"/>
    <col min="7132" max="7132" width="33.5703125" style="45" customWidth="1"/>
    <col min="7133" max="7133" width="17.85546875" style="45" customWidth="1"/>
    <col min="7134" max="7134" width="29" style="45" customWidth="1"/>
    <col min="7135" max="7135" width="28" style="45" customWidth="1"/>
    <col min="7136" max="7136" width="10.5703125" style="45" customWidth="1"/>
    <col min="7137" max="7137" width="17" style="45" bestFit="1" customWidth="1"/>
    <col min="7138" max="7138" width="0" style="45" hidden="1" customWidth="1"/>
    <col min="7139" max="7139" width="13.42578125" style="45" bestFit="1" customWidth="1"/>
    <col min="7140" max="7141" width="0" style="45" hidden="1" customWidth="1"/>
    <col min="7142" max="7385" width="9.140625" style="45"/>
    <col min="7386" max="7386" width="7.7109375" style="45" customWidth="1"/>
    <col min="7387" max="7387" width="40.7109375" style="45" customWidth="1"/>
    <col min="7388" max="7388" width="33.5703125" style="45" customWidth="1"/>
    <col min="7389" max="7389" width="17.85546875" style="45" customWidth="1"/>
    <col min="7390" max="7390" width="29" style="45" customWidth="1"/>
    <col min="7391" max="7391" width="28" style="45" customWidth="1"/>
    <col min="7392" max="7392" width="10.5703125" style="45" customWidth="1"/>
    <col min="7393" max="7393" width="17" style="45" bestFit="1" customWidth="1"/>
    <col min="7394" max="7394" width="0" style="45" hidden="1" customWidth="1"/>
    <col min="7395" max="7395" width="13.42578125" style="45" bestFit="1" customWidth="1"/>
    <col min="7396" max="7397" width="0" style="45" hidden="1" customWidth="1"/>
    <col min="7398" max="7641" width="9.140625" style="45"/>
    <col min="7642" max="7642" width="7.7109375" style="45" customWidth="1"/>
    <col min="7643" max="7643" width="40.7109375" style="45" customWidth="1"/>
    <col min="7644" max="7644" width="33.5703125" style="45" customWidth="1"/>
    <col min="7645" max="7645" width="17.85546875" style="45" customWidth="1"/>
    <col min="7646" max="7646" width="29" style="45" customWidth="1"/>
    <col min="7647" max="7647" width="28" style="45" customWidth="1"/>
    <col min="7648" max="7648" width="10.5703125" style="45" customWidth="1"/>
    <col min="7649" max="7649" width="17" style="45" bestFit="1" customWidth="1"/>
    <col min="7650" max="7650" width="0" style="45" hidden="1" customWidth="1"/>
    <col min="7651" max="7651" width="13.42578125" style="45" bestFit="1" customWidth="1"/>
    <col min="7652" max="7653" width="0" style="45" hidden="1" customWidth="1"/>
    <col min="7654" max="7897" width="9.140625" style="45"/>
    <col min="7898" max="7898" width="7.7109375" style="45" customWidth="1"/>
    <col min="7899" max="7899" width="40.7109375" style="45" customWidth="1"/>
    <col min="7900" max="7900" width="33.5703125" style="45" customWidth="1"/>
    <col min="7901" max="7901" width="17.85546875" style="45" customWidth="1"/>
    <col min="7902" max="7902" width="29" style="45" customWidth="1"/>
    <col min="7903" max="7903" width="28" style="45" customWidth="1"/>
    <col min="7904" max="7904" width="10.5703125" style="45" customWidth="1"/>
    <col min="7905" max="7905" width="17" style="45" bestFit="1" customWidth="1"/>
    <col min="7906" max="7906" width="0" style="45" hidden="1" customWidth="1"/>
    <col min="7907" max="7907" width="13.42578125" style="45" bestFit="1" customWidth="1"/>
    <col min="7908" max="7909" width="0" style="45" hidden="1" customWidth="1"/>
    <col min="7910" max="8153" width="9.140625" style="45"/>
    <col min="8154" max="8154" width="7.7109375" style="45" customWidth="1"/>
    <col min="8155" max="8155" width="40.7109375" style="45" customWidth="1"/>
    <col min="8156" max="8156" width="33.5703125" style="45" customWidth="1"/>
    <col min="8157" max="8157" width="17.85546875" style="45" customWidth="1"/>
    <col min="8158" max="8158" width="29" style="45" customWidth="1"/>
    <col min="8159" max="8159" width="28" style="45" customWidth="1"/>
    <col min="8160" max="8160" width="10.5703125" style="45" customWidth="1"/>
    <col min="8161" max="8161" width="17" style="45" bestFit="1" customWidth="1"/>
    <col min="8162" max="8162" width="0" style="45" hidden="1" customWidth="1"/>
    <col min="8163" max="8163" width="13.42578125" style="45" bestFit="1" customWidth="1"/>
    <col min="8164" max="8165" width="0" style="45" hidden="1" customWidth="1"/>
    <col min="8166" max="8409" width="9.140625" style="45"/>
    <col min="8410" max="8410" width="7.7109375" style="45" customWidth="1"/>
    <col min="8411" max="8411" width="40.7109375" style="45" customWidth="1"/>
    <col min="8412" max="8412" width="33.5703125" style="45" customWidth="1"/>
    <col min="8413" max="8413" width="17.85546875" style="45" customWidth="1"/>
    <col min="8414" max="8414" width="29" style="45" customWidth="1"/>
    <col min="8415" max="8415" width="28" style="45" customWidth="1"/>
    <col min="8416" max="8416" width="10.5703125" style="45" customWidth="1"/>
    <col min="8417" max="8417" width="17" style="45" bestFit="1" customWidth="1"/>
    <col min="8418" max="8418" width="0" style="45" hidden="1" customWidth="1"/>
    <col min="8419" max="8419" width="13.42578125" style="45" bestFit="1" customWidth="1"/>
    <col min="8420" max="8421" width="0" style="45" hidden="1" customWidth="1"/>
    <col min="8422" max="8665" width="9.140625" style="45"/>
    <col min="8666" max="8666" width="7.7109375" style="45" customWidth="1"/>
    <col min="8667" max="8667" width="40.7109375" style="45" customWidth="1"/>
    <col min="8668" max="8668" width="33.5703125" style="45" customWidth="1"/>
    <col min="8669" max="8669" width="17.85546875" style="45" customWidth="1"/>
    <col min="8670" max="8670" width="29" style="45" customWidth="1"/>
    <col min="8671" max="8671" width="28" style="45" customWidth="1"/>
    <col min="8672" max="8672" width="10.5703125" style="45" customWidth="1"/>
    <col min="8673" max="8673" width="17" style="45" bestFit="1" customWidth="1"/>
    <col min="8674" max="8674" width="0" style="45" hidden="1" customWidth="1"/>
    <col min="8675" max="8675" width="13.42578125" style="45" bestFit="1" customWidth="1"/>
    <col min="8676" max="8677" width="0" style="45" hidden="1" customWidth="1"/>
    <col min="8678" max="8921" width="9.140625" style="45"/>
    <col min="8922" max="8922" width="7.7109375" style="45" customWidth="1"/>
    <col min="8923" max="8923" width="40.7109375" style="45" customWidth="1"/>
    <col min="8924" max="8924" width="33.5703125" style="45" customWidth="1"/>
    <col min="8925" max="8925" width="17.85546875" style="45" customWidth="1"/>
    <col min="8926" max="8926" width="29" style="45" customWidth="1"/>
    <col min="8927" max="8927" width="28" style="45" customWidth="1"/>
    <col min="8928" max="8928" width="10.5703125" style="45" customWidth="1"/>
    <col min="8929" max="8929" width="17" style="45" bestFit="1" customWidth="1"/>
    <col min="8930" max="8930" width="0" style="45" hidden="1" customWidth="1"/>
    <col min="8931" max="8931" width="13.42578125" style="45" bestFit="1" customWidth="1"/>
    <col min="8932" max="8933" width="0" style="45" hidden="1" customWidth="1"/>
    <col min="8934" max="9177" width="9.140625" style="45"/>
    <col min="9178" max="9178" width="7.7109375" style="45" customWidth="1"/>
    <col min="9179" max="9179" width="40.7109375" style="45" customWidth="1"/>
    <col min="9180" max="9180" width="33.5703125" style="45" customWidth="1"/>
    <col min="9181" max="9181" width="17.85546875" style="45" customWidth="1"/>
    <col min="9182" max="9182" width="29" style="45" customWidth="1"/>
    <col min="9183" max="9183" width="28" style="45" customWidth="1"/>
    <col min="9184" max="9184" width="10.5703125" style="45" customWidth="1"/>
    <col min="9185" max="9185" width="17" style="45" bestFit="1" customWidth="1"/>
    <col min="9186" max="9186" width="0" style="45" hidden="1" customWidth="1"/>
    <col min="9187" max="9187" width="13.42578125" style="45" bestFit="1" customWidth="1"/>
    <col min="9188" max="9189" width="0" style="45" hidden="1" customWidth="1"/>
    <col min="9190" max="9433" width="9.140625" style="45"/>
    <col min="9434" max="9434" width="7.7109375" style="45" customWidth="1"/>
    <col min="9435" max="9435" width="40.7109375" style="45" customWidth="1"/>
    <col min="9436" max="9436" width="33.5703125" style="45" customWidth="1"/>
    <col min="9437" max="9437" width="17.85546875" style="45" customWidth="1"/>
    <col min="9438" max="9438" width="29" style="45" customWidth="1"/>
    <col min="9439" max="9439" width="28" style="45" customWidth="1"/>
    <col min="9440" max="9440" width="10.5703125" style="45" customWidth="1"/>
    <col min="9441" max="9441" width="17" style="45" bestFit="1" customWidth="1"/>
    <col min="9442" max="9442" width="0" style="45" hidden="1" customWidth="1"/>
    <col min="9443" max="9443" width="13.42578125" style="45" bestFit="1" customWidth="1"/>
    <col min="9444" max="9445" width="0" style="45" hidden="1" customWidth="1"/>
    <col min="9446" max="9689" width="9.140625" style="45"/>
    <col min="9690" max="9690" width="7.7109375" style="45" customWidth="1"/>
    <col min="9691" max="9691" width="40.7109375" style="45" customWidth="1"/>
    <col min="9692" max="9692" width="33.5703125" style="45" customWidth="1"/>
    <col min="9693" max="9693" width="17.85546875" style="45" customWidth="1"/>
    <col min="9694" max="9694" width="29" style="45" customWidth="1"/>
    <col min="9695" max="9695" width="28" style="45" customWidth="1"/>
    <col min="9696" max="9696" width="10.5703125" style="45" customWidth="1"/>
    <col min="9697" max="9697" width="17" style="45" bestFit="1" customWidth="1"/>
    <col min="9698" max="9698" width="0" style="45" hidden="1" customWidth="1"/>
    <col min="9699" max="9699" width="13.42578125" style="45" bestFit="1" customWidth="1"/>
    <col min="9700" max="9701" width="0" style="45" hidden="1" customWidth="1"/>
    <col min="9702" max="9945" width="9.140625" style="45"/>
    <col min="9946" max="9946" width="7.7109375" style="45" customWidth="1"/>
    <col min="9947" max="9947" width="40.7109375" style="45" customWidth="1"/>
    <col min="9948" max="9948" width="33.5703125" style="45" customWidth="1"/>
    <col min="9949" max="9949" width="17.85546875" style="45" customWidth="1"/>
    <col min="9950" max="9950" width="29" style="45" customWidth="1"/>
    <col min="9951" max="9951" width="28" style="45" customWidth="1"/>
    <col min="9952" max="9952" width="10.5703125" style="45" customWidth="1"/>
    <col min="9953" max="9953" width="17" style="45" bestFit="1" customWidth="1"/>
    <col min="9954" max="9954" width="0" style="45" hidden="1" customWidth="1"/>
    <col min="9955" max="9955" width="13.42578125" style="45" bestFit="1" customWidth="1"/>
    <col min="9956" max="9957" width="0" style="45" hidden="1" customWidth="1"/>
    <col min="9958" max="10201" width="9.140625" style="45"/>
    <col min="10202" max="10202" width="7.7109375" style="45" customWidth="1"/>
    <col min="10203" max="10203" width="40.7109375" style="45" customWidth="1"/>
    <col min="10204" max="10204" width="33.5703125" style="45" customWidth="1"/>
    <col min="10205" max="10205" width="17.85546875" style="45" customWidth="1"/>
    <col min="10206" max="10206" width="29" style="45" customWidth="1"/>
    <col min="10207" max="10207" width="28" style="45" customWidth="1"/>
    <col min="10208" max="10208" width="10.5703125" style="45" customWidth="1"/>
    <col min="10209" max="10209" width="17" style="45" bestFit="1" customWidth="1"/>
    <col min="10210" max="10210" width="0" style="45" hidden="1" customWidth="1"/>
    <col min="10211" max="10211" width="13.42578125" style="45" bestFit="1" customWidth="1"/>
    <col min="10212" max="10213" width="0" style="45" hidden="1" customWidth="1"/>
    <col min="10214" max="10457" width="9.140625" style="45"/>
    <col min="10458" max="10458" width="7.7109375" style="45" customWidth="1"/>
    <col min="10459" max="10459" width="40.7109375" style="45" customWidth="1"/>
    <col min="10460" max="10460" width="33.5703125" style="45" customWidth="1"/>
    <col min="10461" max="10461" width="17.85546875" style="45" customWidth="1"/>
    <col min="10462" max="10462" width="29" style="45" customWidth="1"/>
    <col min="10463" max="10463" width="28" style="45" customWidth="1"/>
    <col min="10464" max="10464" width="10.5703125" style="45" customWidth="1"/>
    <col min="10465" max="10465" width="17" style="45" bestFit="1" customWidth="1"/>
    <col min="10466" max="10466" width="0" style="45" hidden="1" customWidth="1"/>
    <col min="10467" max="10467" width="13.42578125" style="45" bestFit="1" customWidth="1"/>
    <col min="10468" max="10469" width="0" style="45" hidden="1" customWidth="1"/>
    <col min="10470" max="10713" width="9.140625" style="45"/>
    <col min="10714" max="10714" width="7.7109375" style="45" customWidth="1"/>
    <col min="10715" max="10715" width="40.7109375" style="45" customWidth="1"/>
    <col min="10716" max="10716" width="33.5703125" style="45" customWidth="1"/>
    <col min="10717" max="10717" width="17.85546875" style="45" customWidth="1"/>
    <col min="10718" max="10718" width="29" style="45" customWidth="1"/>
    <col min="10719" max="10719" width="28" style="45" customWidth="1"/>
    <col min="10720" max="10720" width="10.5703125" style="45" customWidth="1"/>
    <col min="10721" max="10721" width="17" style="45" bestFit="1" customWidth="1"/>
    <col min="10722" max="10722" width="0" style="45" hidden="1" customWidth="1"/>
    <col min="10723" max="10723" width="13.42578125" style="45" bestFit="1" customWidth="1"/>
    <col min="10724" max="10725" width="0" style="45" hidden="1" customWidth="1"/>
    <col min="10726" max="10969" width="9.140625" style="45"/>
    <col min="10970" max="10970" width="7.7109375" style="45" customWidth="1"/>
    <col min="10971" max="10971" width="40.7109375" style="45" customWidth="1"/>
    <col min="10972" max="10972" width="33.5703125" style="45" customWidth="1"/>
    <col min="10973" max="10973" width="17.85546875" style="45" customWidth="1"/>
    <col min="10974" max="10974" width="29" style="45" customWidth="1"/>
    <col min="10975" max="10975" width="28" style="45" customWidth="1"/>
    <col min="10976" max="10976" width="10.5703125" style="45" customWidth="1"/>
    <col min="10977" max="10977" width="17" style="45" bestFit="1" customWidth="1"/>
    <col min="10978" max="10978" width="0" style="45" hidden="1" customWidth="1"/>
    <col min="10979" max="10979" width="13.42578125" style="45" bestFit="1" customWidth="1"/>
    <col min="10980" max="10981" width="0" style="45" hidden="1" customWidth="1"/>
    <col min="10982" max="11225" width="9.140625" style="45"/>
    <col min="11226" max="11226" width="7.7109375" style="45" customWidth="1"/>
    <col min="11227" max="11227" width="40.7109375" style="45" customWidth="1"/>
    <col min="11228" max="11228" width="33.5703125" style="45" customWidth="1"/>
    <col min="11229" max="11229" width="17.85546875" style="45" customWidth="1"/>
    <col min="11230" max="11230" width="29" style="45" customWidth="1"/>
    <col min="11231" max="11231" width="28" style="45" customWidth="1"/>
    <col min="11232" max="11232" width="10.5703125" style="45" customWidth="1"/>
    <col min="11233" max="11233" width="17" style="45" bestFit="1" customWidth="1"/>
    <col min="11234" max="11234" width="0" style="45" hidden="1" customWidth="1"/>
    <col min="11235" max="11235" width="13.42578125" style="45" bestFit="1" customWidth="1"/>
    <col min="11236" max="11237" width="0" style="45" hidden="1" customWidth="1"/>
    <col min="11238" max="11481" width="9.140625" style="45"/>
    <col min="11482" max="11482" width="7.7109375" style="45" customWidth="1"/>
    <col min="11483" max="11483" width="40.7109375" style="45" customWidth="1"/>
    <col min="11484" max="11484" width="33.5703125" style="45" customWidth="1"/>
    <col min="11485" max="11485" width="17.85546875" style="45" customWidth="1"/>
    <col min="11486" max="11486" width="29" style="45" customWidth="1"/>
    <col min="11487" max="11487" width="28" style="45" customWidth="1"/>
    <col min="11488" max="11488" width="10.5703125" style="45" customWidth="1"/>
    <col min="11489" max="11489" width="17" style="45" bestFit="1" customWidth="1"/>
    <col min="11490" max="11490" width="0" style="45" hidden="1" customWidth="1"/>
    <col min="11491" max="11491" width="13.42578125" style="45" bestFit="1" customWidth="1"/>
    <col min="11492" max="11493" width="0" style="45" hidden="1" customWidth="1"/>
    <col min="11494" max="11737" width="9.140625" style="45"/>
    <col min="11738" max="11738" width="7.7109375" style="45" customWidth="1"/>
    <col min="11739" max="11739" width="40.7109375" style="45" customWidth="1"/>
    <col min="11740" max="11740" width="33.5703125" style="45" customWidth="1"/>
    <col min="11741" max="11741" width="17.85546875" style="45" customWidth="1"/>
    <col min="11742" max="11742" width="29" style="45" customWidth="1"/>
    <col min="11743" max="11743" width="28" style="45" customWidth="1"/>
    <col min="11744" max="11744" width="10.5703125" style="45" customWidth="1"/>
    <col min="11745" max="11745" width="17" style="45" bestFit="1" customWidth="1"/>
    <col min="11746" max="11746" width="0" style="45" hidden="1" customWidth="1"/>
    <col min="11747" max="11747" width="13.42578125" style="45" bestFit="1" customWidth="1"/>
    <col min="11748" max="11749" width="0" style="45" hidden="1" customWidth="1"/>
    <col min="11750" max="11993" width="9.140625" style="45"/>
    <col min="11994" max="11994" width="7.7109375" style="45" customWidth="1"/>
    <col min="11995" max="11995" width="40.7109375" style="45" customWidth="1"/>
    <col min="11996" max="11996" width="33.5703125" style="45" customWidth="1"/>
    <col min="11997" max="11997" width="17.85546875" style="45" customWidth="1"/>
    <col min="11998" max="11998" width="29" style="45" customWidth="1"/>
    <col min="11999" max="11999" width="28" style="45" customWidth="1"/>
    <col min="12000" max="12000" width="10.5703125" style="45" customWidth="1"/>
    <col min="12001" max="12001" width="17" style="45" bestFit="1" customWidth="1"/>
    <col min="12002" max="12002" width="0" style="45" hidden="1" customWidth="1"/>
    <col min="12003" max="12003" width="13.42578125" style="45" bestFit="1" customWidth="1"/>
    <col min="12004" max="12005" width="0" style="45" hidden="1" customWidth="1"/>
    <col min="12006" max="12249" width="9.140625" style="45"/>
    <col min="12250" max="12250" width="7.7109375" style="45" customWidth="1"/>
    <col min="12251" max="12251" width="40.7109375" style="45" customWidth="1"/>
    <col min="12252" max="12252" width="33.5703125" style="45" customWidth="1"/>
    <col min="12253" max="12253" width="17.85546875" style="45" customWidth="1"/>
    <col min="12254" max="12254" width="29" style="45" customWidth="1"/>
    <col min="12255" max="12255" width="28" style="45" customWidth="1"/>
    <col min="12256" max="12256" width="10.5703125" style="45" customWidth="1"/>
    <col min="12257" max="12257" width="17" style="45" bestFit="1" customWidth="1"/>
    <col min="12258" max="12258" width="0" style="45" hidden="1" customWidth="1"/>
    <col min="12259" max="12259" width="13.42578125" style="45" bestFit="1" customWidth="1"/>
    <col min="12260" max="12261" width="0" style="45" hidden="1" customWidth="1"/>
    <col min="12262" max="12505" width="9.140625" style="45"/>
    <col min="12506" max="12506" width="7.7109375" style="45" customWidth="1"/>
    <col min="12507" max="12507" width="40.7109375" style="45" customWidth="1"/>
    <col min="12508" max="12508" width="33.5703125" style="45" customWidth="1"/>
    <col min="12509" max="12509" width="17.85546875" style="45" customWidth="1"/>
    <col min="12510" max="12510" width="29" style="45" customWidth="1"/>
    <col min="12511" max="12511" width="28" style="45" customWidth="1"/>
    <col min="12512" max="12512" width="10.5703125" style="45" customWidth="1"/>
    <col min="12513" max="12513" width="17" style="45" bestFit="1" customWidth="1"/>
    <col min="12514" max="12514" width="0" style="45" hidden="1" customWidth="1"/>
    <col min="12515" max="12515" width="13.42578125" style="45" bestFit="1" customWidth="1"/>
    <col min="12516" max="12517" width="0" style="45" hidden="1" customWidth="1"/>
    <col min="12518" max="12761" width="9.140625" style="45"/>
    <col min="12762" max="12762" width="7.7109375" style="45" customWidth="1"/>
    <col min="12763" max="12763" width="40.7109375" style="45" customWidth="1"/>
    <col min="12764" max="12764" width="33.5703125" style="45" customWidth="1"/>
    <col min="12765" max="12765" width="17.85546875" style="45" customWidth="1"/>
    <col min="12766" max="12766" width="29" style="45" customWidth="1"/>
    <col min="12767" max="12767" width="28" style="45" customWidth="1"/>
    <col min="12768" max="12768" width="10.5703125" style="45" customWidth="1"/>
    <col min="12769" max="12769" width="17" style="45" bestFit="1" customWidth="1"/>
    <col min="12770" max="12770" width="0" style="45" hidden="1" customWidth="1"/>
    <col min="12771" max="12771" width="13.42578125" style="45" bestFit="1" customWidth="1"/>
    <col min="12772" max="12773" width="0" style="45" hidden="1" customWidth="1"/>
    <col min="12774" max="13017" width="9.140625" style="45"/>
    <col min="13018" max="13018" width="7.7109375" style="45" customWidth="1"/>
    <col min="13019" max="13019" width="40.7109375" style="45" customWidth="1"/>
    <col min="13020" max="13020" width="33.5703125" style="45" customWidth="1"/>
    <col min="13021" max="13021" width="17.85546875" style="45" customWidth="1"/>
    <col min="13022" max="13022" width="29" style="45" customWidth="1"/>
    <col min="13023" max="13023" width="28" style="45" customWidth="1"/>
    <col min="13024" max="13024" width="10.5703125" style="45" customWidth="1"/>
    <col min="13025" max="13025" width="17" style="45" bestFit="1" customWidth="1"/>
    <col min="13026" max="13026" width="0" style="45" hidden="1" customWidth="1"/>
    <col min="13027" max="13027" width="13.42578125" style="45" bestFit="1" customWidth="1"/>
    <col min="13028" max="13029" width="0" style="45" hidden="1" customWidth="1"/>
    <col min="13030" max="13273" width="9.140625" style="45"/>
    <col min="13274" max="13274" width="7.7109375" style="45" customWidth="1"/>
    <col min="13275" max="13275" width="40.7109375" style="45" customWidth="1"/>
    <col min="13276" max="13276" width="33.5703125" style="45" customWidth="1"/>
    <col min="13277" max="13277" width="17.85546875" style="45" customWidth="1"/>
    <col min="13278" max="13278" width="29" style="45" customWidth="1"/>
    <col min="13279" max="13279" width="28" style="45" customWidth="1"/>
    <col min="13280" max="13280" width="10.5703125" style="45" customWidth="1"/>
    <col min="13281" max="13281" width="17" style="45" bestFit="1" customWidth="1"/>
    <col min="13282" max="13282" width="0" style="45" hidden="1" customWidth="1"/>
    <col min="13283" max="13283" width="13.42578125" style="45" bestFit="1" customWidth="1"/>
    <col min="13284" max="13285" width="0" style="45" hidden="1" customWidth="1"/>
    <col min="13286" max="13529" width="9.140625" style="45"/>
    <col min="13530" max="13530" width="7.7109375" style="45" customWidth="1"/>
    <col min="13531" max="13531" width="40.7109375" style="45" customWidth="1"/>
    <col min="13532" max="13532" width="33.5703125" style="45" customWidth="1"/>
    <col min="13533" max="13533" width="17.85546875" style="45" customWidth="1"/>
    <col min="13534" max="13534" width="29" style="45" customWidth="1"/>
    <col min="13535" max="13535" width="28" style="45" customWidth="1"/>
    <col min="13536" max="13536" width="10.5703125" style="45" customWidth="1"/>
    <col min="13537" max="13537" width="17" style="45" bestFit="1" customWidth="1"/>
    <col min="13538" max="13538" width="0" style="45" hidden="1" customWidth="1"/>
    <col min="13539" max="13539" width="13.42578125" style="45" bestFit="1" customWidth="1"/>
    <col min="13540" max="13541" width="0" style="45" hidden="1" customWidth="1"/>
    <col min="13542" max="13785" width="9.140625" style="45"/>
    <col min="13786" max="13786" width="7.7109375" style="45" customWidth="1"/>
    <col min="13787" max="13787" width="40.7109375" style="45" customWidth="1"/>
    <col min="13788" max="13788" width="33.5703125" style="45" customWidth="1"/>
    <col min="13789" max="13789" width="17.85546875" style="45" customWidth="1"/>
    <col min="13790" max="13790" width="29" style="45" customWidth="1"/>
    <col min="13791" max="13791" width="28" style="45" customWidth="1"/>
    <col min="13792" max="13792" width="10.5703125" style="45" customWidth="1"/>
    <col min="13793" max="13793" width="17" style="45" bestFit="1" customWidth="1"/>
    <col min="13794" max="13794" width="0" style="45" hidden="1" customWidth="1"/>
    <col min="13795" max="13795" width="13.42578125" style="45" bestFit="1" customWidth="1"/>
    <col min="13796" max="13797" width="0" style="45" hidden="1" customWidth="1"/>
    <col min="13798" max="14041" width="9.140625" style="45"/>
    <col min="14042" max="14042" width="7.7109375" style="45" customWidth="1"/>
    <col min="14043" max="14043" width="40.7109375" style="45" customWidth="1"/>
    <col min="14044" max="14044" width="33.5703125" style="45" customWidth="1"/>
    <col min="14045" max="14045" width="17.85546875" style="45" customWidth="1"/>
    <col min="14046" max="14046" width="29" style="45" customWidth="1"/>
    <col min="14047" max="14047" width="28" style="45" customWidth="1"/>
    <col min="14048" max="14048" width="10.5703125" style="45" customWidth="1"/>
    <col min="14049" max="14049" width="17" style="45" bestFit="1" customWidth="1"/>
    <col min="14050" max="14050" width="0" style="45" hidden="1" customWidth="1"/>
    <col min="14051" max="14051" width="13.42578125" style="45" bestFit="1" customWidth="1"/>
    <col min="14052" max="14053" width="0" style="45" hidden="1" customWidth="1"/>
    <col min="14054" max="14297" width="9.140625" style="45"/>
    <col min="14298" max="14298" width="7.7109375" style="45" customWidth="1"/>
    <col min="14299" max="14299" width="40.7109375" style="45" customWidth="1"/>
    <col min="14300" max="14300" width="33.5703125" style="45" customWidth="1"/>
    <col min="14301" max="14301" width="17.85546875" style="45" customWidth="1"/>
    <col min="14302" max="14302" width="29" style="45" customWidth="1"/>
    <col min="14303" max="14303" width="28" style="45" customWidth="1"/>
    <col min="14304" max="14304" width="10.5703125" style="45" customWidth="1"/>
    <col min="14305" max="14305" width="17" style="45" bestFit="1" customWidth="1"/>
    <col min="14306" max="14306" width="0" style="45" hidden="1" customWidth="1"/>
    <col min="14307" max="14307" width="13.42578125" style="45" bestFit="1" customWidth="1"/>
    <col min="14308" max="14309" width="0" style="45" hidden="1" customWidth="1"/>
    <col min="14310" max="14553" width="9.140625" style="45"/>
    <col min="14554" max="14554" width="7.7109375" style="45" customWidth="1"/>
    <col min="14555" max="14555" width="40.7109375" style="45" customWidth="1"/>
    <col min="14556" max="14556" width="33.5703125" style="45" customWidth="1"/>
    <col min="14557" max="14557" width="17.85546875" style="45" customWidth="1"/>
    <col min="14558" max="14558" width="29" style="45" customWidth="1"/>
    <col min="14559" max="14559" width="28" style="45" customWidth="1"/>
    <col min="14560" max="14560" width="10.5703125" style="45" customWidth="1"/>
    <col min="14561" max="14561" width="17" style="45" bestFit="1" customWidth="1"/>
    <col min="14562" max="14562" width="0" style="45" hidden="1" customWidth="1"/>
    <col min="14563" max="14563" width="13.42578125" style="45" bestFit="1" customWidth="1"/>
    <col min="14564" max="14565" width="0" style="45" hidden="1" customWidth="1"/>
    <col min="14566" max="14809" width="9.140625" style="45"/>
    <col min="14810" max="14810" width="7.7109375" style="45" customWidth="1"/>
    <col min="14811" max="14811" width="40.7109375" style="45" customWidth="1"/>
    <col min="14812" max="14812" width="33.5703125" style="45" customWidth="1"/>
    <col min="14813" max="14813" width="17.85546875" style="45" customWidth="1"/>
    <col min="14814" max="14814" width="29" style="45" customWidth="1"/>
    <col min="14815" max="14815" width="28" style="45" customWidth="1"/>
    <col min="14816" max="14816" width="10.5703125" style="45" customWidth="1"/>
    <col min="14817" max="14817" width="17" style="45" bestFit="1" customWidth="1"/>
    <col min="14818" max="14818" width="0" style="45" hidden="1" customWidth="1"/>
    <col min="14819" max="14819" width="13.42578125" style="45" bestFit="1" customWidth="1"/>
    <col min="14820" max="14821" width="0" style="45" hidden="1" customWidth="1"/>
    <col min="14822" max="15065" width="9.140625" style="45"/>
    <col min="15066" max="15066" width="7.7109375" style="45" customWidth="1"/>
    <col min="15067" max="15067" width="40.7109375" style="45" customWidth="1"/>
    <col min="15068" max="15068" width="33.5703125" style="45" customWidth="1"/>
    <col min="15069" max="15069" width="17.85546875" style="45" customWidth="1"/>
    <col min="15070" max="15070" width="29" style="45" customWidth="1"/>
    <col min="15071" max="15071" width="28" style="45" customWidth="1"/>
    <col min="15072" max="15072" width="10.5703125" style="45" customWidth="1"/>
    <col min="15073" max="15073" width="17" style="45" bestFit="1" customWidth="1"/>
    <col min="15074" max="15074" width="0" style="45" hidden="1" customWidth="1"/>
    <col min="15075" max="15075" width="13.42578125" style="45" bestFit="1" customWidth="1"/>
    <col min="15076" max="15077" width="0" style="45" hidden="1" customWidth="1"/>
    <col min="15078" max="15321" width="9.140625" style="45"/>
    <col min="15322" max="15322" width="7.7109375" style="45" customWidth="1"/>
    <col min="15323" max="15323" width="40.7109375" style="45" customWidth="1"/>
    <col min="15324" max="15324" width="33.5703125" style="45" customWidth="1"/>
    <col min="15325" max="15325" width="17.85546875" style="45" customWidth="1"/>
    <col min="15326" max="15326" width="29" style="45" customWidth="1"/>
    <col min="15327" max="15327" width="28" style="45" customWidth="1"/>
    <col min="15328" max="15328" width="10.5703125" style="45" customWidth="1"/>
    <col min="15329" max="15329" width="17" style="45" bestFit="1" customWidth="1"/>
    <col min="15330" max="15330" width="0" style="45" hidden="1" customWidth="1"/>
    <col min="15331" max="15331" width="13.42578125" style="45" bestFit="1" customWidth="1"/>
    <col min="15332" max="15333" width="0" style="45" hidden="1" customWidth="1"/>
    <col min="15334" max="15577" width="9.140625" style="45"/>
    <col min="15578" max="15578" width="7.7109375" style="45" customWidth="1"/>
    <col min="15579" max="15579" width="40.7109375" style="45" customWidth="1"/>
    <col min="15580" max="15580" width="33.5703125" style="45" customWidth="1"/>
    <col min="15581" max="15581" width="17.85546875" style="45" customWidth="1"/>
    <col min="15582" max="15582" width="29" style="45" customWidth="1"/>
    <col min="15583" max="15583" width="28" style="45" customWidth="1"/>
    <col min="15584" max="15584" width="10.5703125" style="45" customWidth="1"/>
    <col min="15585" max="15585" width="17" style="45" bestFit="1" customWidth="1"/>
    <col min="15586" max="15586" width="0" style="45" hidden="1" customWidth="1"/>
    <col min="15587" max="15587" width="13.42578125" style="45" bestFit="1" customWidth="1"/>
    <col min="15588" max="15589" width="0" style="45" hidden="1" customWidth="1"/>
    <col min="15590" max="15833" width="9.140625" style="45"/>
    <col min="15834" max="15834" width="7.7109375" style="45" customWidth="1"/>
    <col min="15835" max="15835" width="40.7109375" style="45" customWidth="1"/>
    <col min="15836" max="15836" width="33.5703125" style="45" customWidth="1"/>
    <col min="15837" max="15837" width="17.85546875" style="45" customWidth="1"/>
    <col min="15838" max="15838" width="29" style="45" customWidth="1"/>
    <col min="15839" max="15839" width="28" style="45" customWidth="1"/>
    <col min="15840" max="15840" width="10.5703125" style="45" customWidth="1"/>
    <col min="15841" max="15841" width="17" style="45" bestFit="1" customWidth="1"/>
    <col min="15842" max="15842" width="0" style="45" hidden="1" customWidth="1"/>
    <col min="15843" max="15843" width="13.42578125" style="45" bestFit="1" customWidth="1"/>
    <col min="15844" max="15845" width="0" style="45" hidden="1" customWidth="1"/>
    <col min="15846" max="16089" width="9.140625" style="45"/>
    <col min="16090" max="16090" width="7.7109375" style="45" customWidth="1"/>
    <col min="16091" max="16091" width="40.7109375" style="45" customWidth="1"/>
    <col min="16092" max="16092" width="33.5703125" style="45" customWidth="1"/>
    <col min="16093" max="16093" width="17.85546875" style="45" customWidth="1"/>
    <col min="16094" max="16094" width="29" style="45" customWidth="1"/>
    <col min="16095" max="16095" width="28" style="45" customWidth="1"/>
    <col min="16096" max="16096" width="10.5703125" style="45" customWidth="1"/>
    <col min="16097" max="16097" width="17" style="45" bestFit="1" customWidth="1"/>
    <col min="16098" max="16098" width="0" style="45" hidden="1" customWidth="1"/>
    <col min="16099" max="16099" width="13.42578125" style="45" bestFit="1" customWidth="1"/>
    <col min="16100" max="16101" width="0" style="45" hidden="1" customWidth="1"/>
    <col min="16102" max="16384" width="9.140625" style="45"/>
  </cols>
  <sheetData>
    <row r="1" spans="1:13" ht="24.95" customHeight="1" x14ac:dyDescent="0.2">
      <c r="A1" s="219" t="s">
        <v>361</v>
      </c>
      <c r="B1" s="219"/>
      <c r="C1" s="219"/>
      <c r="D1" s="219"/>
      <c r="E1" s="219"/>
      <c r="F1" s="219"/>
      <c r="G1" s="222"/>
      <c r="H1" s="222"/>
      <c r="I1" s="222"/>
      <c r="J1" s="222"/>
      <c r="K1" s="222"/>
      <c r="L1" s="222"/>
      <c r="M1" s="222"/>
    </row>
    <row r="2" spans="1:13" ht="24.95" customHeight="1" x14ac:dyDescent="0.2">
      <c r="A2" s="219" t="s">
        <v>362</v>
      </c>
      <c r="B2" s="219"/>
      <c r="C2" s="219"/>
      <c r="D2" s="219" t="s">
        <v>465</v>
      </c>
      <c r="E2" s="219"/>
      <c r="F2" s="219"/>
      <c r="G2" s="222"/>
      <c r="H2" s="222"/>
      <c r="I2" s="222"/>
      <c r="J2" s="222"/>
      <c r="K2" s="222"/>
      <c r="L2" s="222"/>
      <c r="M2" s="222"/>
    </row>
    <row r="3" spans="1:13" ht="24.95" customHeight="1" x14ac:dyDescent="0.2">
      <c r="A3" s="219" t="s">
        <v>363</v>
      </c>
      <c r="B3" s="219"/>
      <c r="C3" s="219"/>
      <c r="D3" s="219"/>
      <c r="E3" s="219"/>
      <c r="F3" s="219"/>
      <c r="G3" s="222"/>
      <c r="H3" s="222"/>
      <c r="I3" s="222"/>
      <c r="J3" s="222"/>
      <c r="K3" s="222"/>
      <c r="L3" s="222"/>
      <c r="M3" s="222"/>
    </row>
    <row r="4" spans="1:13" ht="30.75" customHeight="1" x14ac:dyDescent="0.2">
      <c r="A4" s="177" t="s">
        <v>9</v>
      </c>
      <c r="B4" s="67"/>
      <c r="C4" s="67" t="s">
        <v>364</v>
      </c>
      <c r="D4" s="67" t="s">
        <v>365</v>
      </c>
      <c r="E4" s="67" t="s">
        <v>235</v>
      </c>
      <c r="F4" s="67" t="s">
        <v>234</v>
      </c>
      <c r="G4" s="46" t="s">
        <v>233</v>
      </c>
      <c r="H4" s="164" t="s">
        <v>366</v>
      </c>
      <c r="I4" s="46" t="s">
        <v>367</v>
      </c>
      <c r="J4" s="46" t="s">
        <v>368</v>
      </c>
      <c r="K4" s="47" t="s">
        <v>373</v>
      </c>
      <c r="L4" s="47" t="s">
        <v>369</v>
      </c>
      <c r="M4" s="48" t="s">
        <v>390</v>
      </c>
    </row>
    <row r="5" spans="1:13" ht="18.75" x14ac:dyDescent="0.2">
      <c r="A5" s="220">
        <v>1</v>
      </c>
      <c r="B5" s="218">
        <v>5</v>
      </c>
      <c r="C5" s="221" t="s">
        <v>232</v>
      </c>
      <c r="D5" s="68" t="s">
        <v>119</v>
      </c>
      <c r="E5" s="69" t="str">
        <f>VLOOKUP(D5,Fornecedores,2,0)</f>
        <v>03.123.885/0001-04</v>
      </c>
      <c r="F5" s="70" t="str">
        <f>VLOOKUP(D5,Fornecedores,3,0)</f>
        <v>(19) 3604-7323</v>
      </c>
      <c r="G5" s="51" t="str">
        <f>VLOOKUP(D5,Fornecedores,4,0)</f>
        <v>Fillip Otavio</v>
      </c>
      <c r="H5" s="165">
        <v>41857</v>
      </c>
      <c r="I5" s="52">
        <v>828.22</v>
      </c>
      <c r="J5" s="52">
        <f t="shared" ref="J5:J10" si="0">I5</f>
        <v>828.22</v>
      </c>
      <c r="K5" s="216">
        <f>MINA(J5:J7)</f>
        <v>700</v>
      </c>
      <c r="L5" s="216">
        <f>AVERAGE(J5:J7)</f>
        <v>884.40666666666675</v>
      </c>
      <c r="M5" s="20">
        <v>56</v>
      </c>
    </row>
    <row r="6" spans="1:13" x14ac:dyDescent="0.2">
      <c r="A6" s="214"/>
      <c r="B6" s="213"/>
      <c r="C6" s="217"/>
      <c r="D6" s="49" t="s">
        <v>224</v>
      </c>
      <c r="E6" s="50" t="str">
        <f>VLOOKUP(D6,Fornecedores,2,0)</f>
        <v>03.852.406/0001-90</v>
      </c>
      <c r="F6" s="51" t="str">
        <f>VLOOKUP(D6,Fornecedores,3,0)</f>
        <v>(49) 3551-9221 e (49) 3522-0211</v>
      </c>
      <c r="G6" s="51" t="str">
        <f>VLOOKUP(D6,Fornecedores,4,0)</f>
        <v>Chaline Sadowski</v>
      </c>
      <c r="H6" s="166">
        <v>41857</v>
      </c>
      <c r="I6" s="52">
        <v>1125</v>
      </c>
      <c r="J6" s="52">
        <f t="shared" si="0"/>
        <v>1125</v>
      </c>
      <c r="K6" s="216"/>
      <c r="L6" s="216"/>
      <c r="M6" s="20">
        <v>36</v>
      </c>
    </row>
    <row r="7" spans="1:13" x14ac:dyDescent="0.2">
      <c r="A7" s="214"/>
      <c r="B7" s="213"/>
      <c r="C7" s="217"/>
      <c r="D7" s="54" t="s">
        <v>196</v>
      </c>
      <c r="E7" s="50" t="str">
        <f>VLOOKUP(D7,Fornecedores,2,0)</f>
        <v>11.213.835/0001-46</v>
      </c>
      <c r="F7" s="49" t="s">
        <v>231</v>
      </c>
      <c r="G7" s="51" t="s">
        <v>216</v>
      </c>
      <c r="H7" s="167">
        <v>41859</v>
      </c>
      <c r="I7" s="55">
        <v>700</v>
      </c>
      <c r="J7" s="55">
        <f t="shared" si="0"/>
        <v>700</v>
      </c>
      <c r="K7" s="210"/>
      <c r="L7" s="210"/>
      <c r="M7" s="20">
        <v>24</v>
      </c>
    </row>
    <row r="8" spans="1:13" ht="15" customHeight="1" x14ac:dyDescent="0.2">
      <c r="A8" s="214">
        <v>2</v>
      </c>
      <c r="B8" s="213" t="s">
        <v>230</v>
      </c>
      <c r="C8" s="215" t="s">
        <v>229</v>
      </c>
      <c r="D8" s="49" t="str">
        <f>D5</f>
        <v>SF SANEAMENTO</v>
      </c>
      <c r="E8" s="50" t="str">
        <f>VLOOKUP(D8,Fornecedores,2,0)</f>
        <v>03.123.885/0001-04</v>
      </c>
      <c r="F8" s="49" t="s">
        <v>228</v>
      </c>
      <c r="G8" s="51" t="str">
        <f>VLOOKUP(D8,Fornecedores,4,0)</f>
        <v>Fillip Otavio</v>
      </c>
      <c r="H8" s="165">
        <f>H5</f>
        <v>41857</v>
      </c>
      <c r="I8" s="52">
        <v>602.89</v>
      </c>
      <c r="J8" s="52">
        <f t="shared" si="0"/>
        <v>602.89</v>
      </c>
      <c r="K8" s="216">
        <f>MINA(J8:J10)</f>
        <v>425</v>
      </c>
      <c r="L8" s="216">
        <f>AVERAGE(J8:J10)</f>
        <v>484.29666666666662</v>
      </c>
      <c r="M8" s="20">
        <v>56</v>
      </c>
    </row>
    <row r="9" spans="1:13" x14ac:dyDescent="0.2">
      <c r="A9" s="214"/>
      <c r="B9" s="213"/>
      <c r="C9" s="217"/>
      <c r="D9" s="49" t="s">
        <v>160</v>
      </c>
      <c r="E9" s="50" t="s">
        <v>159</v>
      </c>
      <c r="F9" s="49" t="s">
        <v>158</v>
      </c>
      <c r="G9" s="53" t="s">
        <v>157</v>
      </c>
      <c r="H9" s="166">
        <v>41922</v>
      </c>
      <c r="I9" s="52">
        <v>425</v>
      </c>
      <c r="J9" s="52">
        <f t="shared" si="0"/>
        <v>425</v>
      </c>
      <c r="K9" s="216"/>
      <c r="L9" s="216"/>
      <c r="M9" s="20">
        <v>17</v>
      </c>
    </row>
    <row r="10" spans="1:13" x14ac:dyDescent="0.2">
      <c r="A10" s="214"/>
      <c r="B10" s="213"/>
      <c r="C10" s="217"/>
      <c r="D10" s="49" t="s">
        <v>154</v>
      </c>
      <c r="E10" s="49" t="s">
        <v>74</v>
      </c>
      <c r="F10" s="49" t="s">
        <v>153</v>
      </c>
      <c r="G10" s="49" t="s">
        <v>152</v>
      </c>
      <c r="H10" s="166">
        <v>41922</v>
      </c>
      <c r="I10" s="52">
        <v>425</v>
      </c>
      <c r="J10" s="52">
        <f t="shared" si="0"/>
        <v>425</v>
      </c>
      <c r="K10" s="216"/>
      <c r="L10" s="216"/>
      <c r="M10" s="20">
        <v>44</v>
      </c>
    </row>
    <row r="11" spans="1:13" ht="15" customHeight="1" x14ac:dyDescent="0.2">
      <c r="A11" s="214">
        <v>3</v>
      </c>
      <c r="B11" s="213" t="s">
        <v>116</v>
      </c>
      <c r="C11" s="215" t="s">
        <v>227</v>
      </c>
      <c r="D11" s="49" t="s">
        <v>224</v>
      </c>
      <c r="E11" s="50" t="str">
        <f t="shared" ref="E11:E48" si="1">VLOOKUP(D11,Fornecedores,2,0)</f>
        <v>03.852.406/0001-90</v>
      </c>
      <c r="F11" s="51" t="str">
        <f t="shared" ref="F11:F48" si="2">VLOOKUP(D11,Fornecedores,3,0)</f>
        <v>(49) 3551-9221 e (49) 3522-0211</v>
      </c>
      <c r="G11" s="51" t="str">
        <f>VLOOKUP(D11,Fornecedores,4,0)</f>
        <v>Chaline Sadowski</v>
      </c>
      <c r="H11" s="165">
        <v>41857</v>
      </c>
      <c r="I11" s="52">
        <v>36000</v>
      </c>
      <c r="J11" s="52">
        <v>36000</v>
      </c>
      <c r="K11" s="216">
        <f>MINA(J11:J13)</f>
        <v>8480</v>
      </c>
      <c r="L11" s="216">
        <f>AVERAGE(J11:J13)</f>
        <v>18076.666666666668</v>
      </c>
      <c r="M11" s="20">
        <v>35</v>
      </c>
    </row>
    <row r="12" spans="1:13" x14ac:dyDescent="0.2">
      <c r="A12" s="214"/>
      <c r="B12" s="213"/>
      <c r="C12" s="215"/>
      <c r="D12" s="49" t="s">
        <v>196</v>
      </c>
      <c r="E12" s="50" t="str">
        <f t="shared" si="1"/>
        <v>11.213.835/0001-46</v>
      </c>
      <c r="F12" s="51" t="str">
        <f t="shared" si="2"/>
        <v>(51) 8152-9102</v>
      </c>
      <c r="G12" s="51" t="s">
        <v>216</v>
      </c>
      <c r="H12" s="165">
        <v>41858</v>
      </c>
      <c r="I12" s="52">
        <v>9750</v>
      </c>
      <c r="J12" s="52">
        <f t="shared" ref="J12:J62" si="3">I12</f>
        <v>9750</v>
      </c>
      <c r="K12" s="216"/>
      <c r="L12" s="216"/>
      <c r="M12" s="20">
        <v>24</v>
      </c>
    </row>
    <row r="13" spans="1:13" x14ac:dyDescent="0.2">
      <c r="A13" s="214"/>
      <c r="B13" s="213"/>
      <c r="C13" s="215"/>
      <c r="D13" s="49" t="s">
        <v>198</v>
      </c>
      <c r="E13" s="50" t="str">
        <f t="shared" si="1"/>
        <v>93.072.122/0002-55</v>
      </c>
      <c r="F13" s="51" t="str">
        <f t="shared" si="2"/>
        <v>(51) 3587-5200</v>
      </c>
      <c r="G13" s="51" t="e">
        <f>VLOOKUP(D13,Fornecedores,4,[1]FORNECEDORES!D220)</f>
        <v>#REF!</v>
      </c>
      <c r="H13" s="165">
        <v>41865</v>
      </c>
      <c r="I13" s="52">
        <v>8480</v>
      </c>
      <c r="J13" s="52">
        <f t="shared" si="3"/>
        <v>8480</v>
      </c>
      <c r="K13" s="216"/>
      <c r="L13" s="216"/>
      <c r="M13" s="20">
        <v>4</v>
      </c>
    </row>
    <row r="14" spans="1:13" ht="15" customHeight="1" x14ac:dyDescent="0.2">
      <c r="A14" s="214">
        <v>17</v>
      </c>
      <c r="B14" s="213" t="s">
        <v>116</v>
      </c>
      <c r="C14" s="215" t="s">
        <v>226</v>
      </c>
      <c r="D14" s="49" t="str">
        <f>D11</f>
        <v>LINDNER TECHNO SYSTEMS</v>
      </c>
      <c r="E14" s="50" t="str">
        <f t="shared" si="1"/>
        <v>03.852.406/0001-90</v>
      </c>
      <c r="F14" s="51" t="str">
        <f t="shared" si="2"/>
        <v>(49) 3551-9221 e (49) 3522-0211</v>
      </c>
      <c r="G14" s="51" t="str">
        <f>VLOOKUP(D14,Fornecedores,4,0)</f>
        <v>Chaline Sadowski</v>
      </c>
      <c r="H14" s="165">
        <f>H11</f>
        <v>41857</v>
      </c>
      <c r="I14" s="52">
        <v>1500</v>
      </c>
      <c r="J14" s="52">
        <f t="shared" si="3"/>
        <v>1500</v>
      </c>
      <c r="K14" s="216">
        <f>MINA(J14:J16)</f>
        <v>1040</v>
      </c>
      <c r="L14" s="216">
        <f>AVERAGE(J14:J16)</f>
        <v>1463.3333333333333</v>
      </c>
      <c r="M14" s="20">
        <v>35</v>
      </c>
    </row>
    <row r="15" spans="1:13" x14ac:dyDescent="0.2">
      <c r="A15" s="214"/>
      <c r="B15" s="213"/>
      <c r="C15" s="215"/>
      <c r="D15" s="49" t="s">
        <v>196</v>
      </c>
      <c r="E15" s="50" t="str">
        <f t="shared" si="1"/>
        <v>11.213.835/0001-46</v>
      </c>
      <c r="F15" s="51" t="str">
        <f t="shared" si="2"/>
        <v>(51) 8152-9102</v>
      </c>
      <c r="G15" s="51" t="s">
        <v>216</v>
      </c>
      <c r="H15" s="165">
        <v>41858</v>
      </c>
      <c r="I15" s="52">
        <v>1850</v>
      </c>
      <c r="J15" s="52">
        <f t="shared" si="3"/>
        <v>1850</v>
      </c>
      <c r="K15" s="216"/>
      <c r="L15" s="216"/>
      <c r="M15" s="20">
        <v>24</v>
      </c>
    </row>
    <row r="16" spans="1:13" x14ac:dyDescent="0.2">
      <c r="A16" s="214"/>
      <c r="B16" s="213"/>
      <c r="C16" s="215"/>
      <c r="D16" s="49" t="s">
        <v>198</v>
      </c>
      <c r="E16" s="50" t="str">
        <f t="shared" si="1"/>
        <v>93.072.122/0002-55</v>
      </c>
      <c r="F16" s="51" t="str">
        <f t="shared" si="2"/>
        <v>(51) 3587-5200</v>
      </c>
      <c r="G16" s="51" t="str">
        <f>VLOOKUP(D16,Fornecedores,4,0)</f>
        <v xml:space="preserve">Paulo Roberto Jacobsen </v>
      </c>
      <c r="H16" s="165">
        <v>41865</v>
      </c>
      <c r="I16" s="52">
        <v>1040</v>
      </c>
      <c r="J16" s="52">
        <f t="shared" si="3"/>
        <v>1040</v>
      </c>
      <c r="K16" s="216"/>
      <c r="L16" s="216"/>
      <c r="M16" s="20">
        <v>6</v>
      </c>
    </row>
    <row r="17" spans="1:13" ht="15" customHeight="1" x14ac:dyDescent="0.2">
      <c r="A17" s="214">
        <v>18</v>
      </c>
      <c r="B17" s="213">
        <v>2.5</v>
      </c>
      <c r="C17" s="215" t="s">
        <v>225</v>
      </c>
      <c r="D17" s="49" t="s">
        <v>224</v>
      </c>
      <c r="E17" s="50" t="str">
        <f t="shared" si="1"/>
        <v>03.852.406/0001-90</v>
      </c>
      <c r="F17" s="51" t="str">
        <f t="shared" si="2"/>
        <v>(49) 3551-9221 e (49) 3522-0211</v>
      </c>
      <c r="G17" s="51" t="str">
        <f>VLOOKUP(D17,Fornecedores,4,0)</f>
        <v>Chaline Sadowski</v>
      </c>
      <c r="H17" s="165">
        <v>41857</v>
      </c>
      <c r="I17" s="52">
        <v>250</v>
      </c>
      <c r="J17" s="52">
        <f t="shared" si="3"/>
        <v>250</v>
      </c>
      <c r="K17" s="216">
        <f>MINA(J17:J19)</f>
        <v>250</v>
      </c>
      <c r="L17" s="216">
        <f>AVERAGE(J17:J19)</f>
        <v>1333.3333333333333</v>
      </c>
      <c r="M17" s="20">
        <v>35</v>
      </c>
    </row>
    <row r="18" spans="1:13" x14ac:dyDescent="0.2">
      <c r="A18" s="214"/>
      <c r="B18" s="213"/>
      <c r="C18" s="215"/>
      <c r="D18" s="49" t="s">
        <v>196</v>
      </c>
      <c r="E18" s="50" t="str">
        <f t="shared" si="1"/>
        <v>11.213.835/0001-46</v>
      </c>
      <c r="F18" s="51" t="str">
        <f t="shared" si="2"/>
        <v>(51) 8152-9102</v>
      </c>
      <c r="G18" s="51" t="s">
        <v>216</v>
      </c>
      <c r="H18" s="165">
        <v>41858</v>
      </c>
      <c r="I18" s="52">
        <v>1900</v>
      </c>
      <c r="J18" s="52">
        <f t="shared" si="3"/>
        <v>1900</v>
      </c>
      <c r="K18" s="216"/>
      <c r="L18" s="216"/>
      <c r="M18" s="20">
        <v>24</v>
      </c>
    </row>
    <row r="19" spans="1:13" x14ac:dyDescent="0.2">
      <c r="A19" s="214"/>
      <c r="B19" s="213"/>
      <c r="C19" s="215"/>
      <c r="D19" s="49" t="s">
        <v>198</v>
      </c>
      <c r="E19" s="50" t="str">
        <f t="shared" si="1"/>
        <v>93.072.122/0002-55</v>
      </c>
      <c r="F19" s="51" t="str">
        <f t="shared" si="2"/>
        <v>(51) 3587-5200</v>
      </c>
      <c r="G19" s="51" t="str">
        <f>VLOOKUP(D19,Fornecedores,4,0)</f>
        <v xml:space="preserve">Paulo Roberto Jacobsen </v>
      </c>
      <c r="H19" s="165">
        <v>41865</v>
      </c>
      <c r="I19" s="52">
        <v>1850</v>
      </c>
      <c r="J19" s="52">
        <f t="shared" si="3"/>
        <v>1850</v>
      </c>
      <c r="K19" s="216"/>
      <c r="L19" s="216"/>
      <c r="M19" s="20">
        <v>5</v>
      </c>
    </row>
    <row r="20" spans="1:13" ht="15" customHeight="1" x14ac:dyDescent="0.2">
      <c r="A20" s="214">
        <v>19</v>
      </c>
      <c r="B20" s="213">
        <v>5</v>
      </c>
      <c r="C20" s="215" t="s">
        <v>223</v>
      </c>
      <c r="D20" s="49" t="str">
        <f>D17</f>
        <v>LINDNER TECHNO SYSTEMS</v>
      </c>
      <c r="E20" s="50" t="str">
        <f t="shared" si="1"/>
        <v>03.852.406/0001-90</v>
      </c>
      <c r="F20" s="51" t="str">
        <f t="shared" si="2"/>
        <v>(49) 3551-9221 e (49) 3522-0211</v>
      </c>
      <c r="G20" s="51" t="str">
        <f>VLOOKUP(D20,Fornecedores,4,0)</f>
        <v>Chaline Sadowski</v>
      </c>
      <c r="H20" s="165">
        <f>H17</f>
        <v>41857</v>
      </c>
      <c r="I20" s="52">
        <v>850</v>
      </c>
      <c r="J20" s="52">
        <f t="shared" si="3"/>
        <v>850</v>
      </c>
      <c r="K20" s="216">
        <f>MINA(J20:J22)</f>
        <v>850</v>
      </c>
      <c r="L20" s="216">
        <f>AVERAGE(J20:J22)</f>
        <v>1656.6666666666667</v>
      </c>
      <c r="M20" s="20">
        <v>35</v>
      </c>
    </row>
    <row r="21" spans="1:13" x14ac:dyDescent="0.2">
      <c r="A21" s="214"/>
      <c r="B21" s="213"/>
      <c r="C21" s="215"/>
      <c r="D21" s="49" t="s">
        <v>196</v>
      </c>
      <c r="E21" s="50" t="str">
        <f t="shared" si="1"/>
        <v>11.213.835/0001-46</v>
      </c>
      <c r="F21" s="51" t="str">
        <f t="shared" si="2"/>
        <v>(51) 8152-9102</v>
      </c>
      <c r="G21" s="51" t="s">
        <v>216</v>
      </c>
      <c r="H21" s="165">
        <v>41858</v>
      </c>
      <c r="I21" s="52">
        <v>2000</v>
      </c>
      <c r="J21" s="52">
        <f t="shared" si="3"/>
        <v>2000</v>
      </c>
      <c r="K21" s="216"/>
      <c r="L21" s="216"/>
      <c r="M21" s="20">
        <v>24</v>
      </c>
    </row>
    <row r="22" spans="1:13" x14ac:dyDescent="0.2">
      <c r="A22" s="214"/>
      <c r="B22" s="213"/>
      <c r="C22" s="215"/>
      <c r="D22" s="49" t="s">
        <v>198</v>
      </c>
      <c r="E22" s="50" t="str">
        <f t="shared" si="1"/>
        <v>93.072.122/0002-55</v>
      </c>
      <c r="F22" s="51" t="str">
        <f t="shared" si="2"/>
        <v>(51) 3587-5200</v>
      </c>
      <c r="G22" s="51" t="str">
        <f>VLOOKUP(D22,Fornecedores,4,0)</f>
        <v xml:space="preserve">Paulo Roberto Jacobsen </v>
      </c>
      <c r="H22" s="165">
        <v>41865</v>
      </c>
      <c r="I22" s="52">
        <v>2120</v>
      </c>
      <c r="J22" s="52">
        <f t="shared" si="3"/>
        <v>2120</v>
      </c>
      <c r="K22" s="216"/>
      <c r="L22" s="216"/>
      <c r="M22" s="20">
        <v>5</v>
      </c>
    </row>
    <row r="23" spans="1:13" ht="15" customHeight="1" x14ac:dyDescent="0.2">
      <c r="A23" s="214">
        <v>20</v>
      </c>
      <c r="B23" s="213" t="s">
        <v>116</v>
      </c>
      <c r="C23" s="215" t="s">
        <v>222</v>
      </c>
      <c r="D23" s="49" t="str">
        <f>D20</f>
        <v>LINDNER TECHNO SYSTEMS</v>
      </c>
      <c r="E23" s="50" t="str">
        <f t="shared" si="1"/>
        <v>03.852.406/0001-90</v>
      </c>
      <c r="F23" s="51" t="str">
        <f t="shared" si="2"/>
        <v>(49) 3551-9221 e (49) 3522-0211</v>
      </c>
      <c r="G23" s="51" t="str">
        <f>VLOOKUP(D23,Fornecedores,4,0)</f>
        <v>Chaline Sadowski</v>
      </c>
      <c r="H23" s="165">
        <f>H20</f>
        <v>41857</v>
      </c>
      <c r="I23" s="52">
        <v>350</v>
      </c>
      <c r="J23" s="52">
        <f t="shared" si="3"/>
        <v>350</v>
      </c>
      <c r="K23" s="216">
        <f>MINA(J23:J25)</f>
        <v>350</v>
      </c>
      <c r="L23" s="216">
        <f>AVERAGE(J23:J25)</f>
        <v>510</v>
      </c>
      <c r="M23" s="20">
        <v>35</v>
      </c>
    </row>
    <row r="24" spans="1:13" x14ac:dyDescent="0.2">
      <c r="A24" s="214"/>
      <c r="B24" s="213"/>
      <c r="C24" s="215"/>
      <c r="D24" s="49" t="s">
        <v>196</v>
      </c>
      <c r="E24" s="50" t="str">
        <f t="shared" si="1"/>
        <v>11.213.835/0001-46</v>
      </c>
      <c r="F24" s="51" t="str">
        <f t="shared" si="2"/>
        <v>(51) 8152-9102</v>
      </c>
      <c r="G24" s="51" t="s">
        <v>216</v>
      </c>
      <c r="H24" s="165">
        <v>41858</v>
      </c>
      <c r="I24" s="52">
        <v>730</v>
      </c>
      <c r="J24" s="52">
        <f t="shared" si="3"/>
        <v>730</v>
      </c>
      <c r="K24" s="216"/>
      <c r="L24" s="216"/>
      <c r="M24" s="20">
        <v>24</v>
      </c>
    </row>
    <row r="25" spans="1:13" x14ac:dyDescent="0.2">
      <c r="A25" s="214"/>
      <c r="B25" s="213"/>
      <c r="C25" s="215"/>
      <c r="D25" s="49" t="s">
        <v>198</v>
      </c>
      <c r="E25" s="50" t="str">
        <f t="shared" si="1"/>
        <v>93.072.122/0002-55</v>
      </c>
      <c r="F25" s="51" t="str">
        <f t="shared" si="2"/>
        <v>(51) 3587-5200</v>
      </c>
      <c r="G25" s="51" t="str">
        <f>VLOOKUP(D25,Fornecedores,4,0)</f>
        <v xml:space="preserve">Paulo Roberto Jacobsen </v>
      </c>
      <c r="H25" s="165">
        <v>41865</v>
      </c>
      <c r="I25" s="52">
        <v>450</v>
      </c>
      <c r="J25" s="52">
        <f t="shared" si="3"/>
        <v>450</v>
      </c>
      <c r="K25" s="216"/>
      <c r="L25" s="216"/>
      <c r="M25" s="20">
        <v>6</v>
      </c>
    </row>
    <row r="26" spans="1:13" ht="15" customHeight="1" x14ac:dyDescent="0.2">
      <c r="A26" s="214">
        <v>21</v>
      </c>
      <c r="B26" s="213">
        <v>5</v>
      </c>
      <c r="C26" s="215" t="s">
        <v>221</v>
      </c>
      <c r="D26" s="49" t="str">
        <f>D23</f>
        <v>LINDNER TECHNO SYSTEMS</v>
      </c>
      <c r="E26" s="50" t="str">
        <f t="shared" si="1"/>
        <v>03.852.406/0001-90</v>
      </c>
      <c r="F26" s="51" t="str">
        <f t="shared" si="2"/>
        <v>(49) 3551-9221 e (49) 3522-0211</v>
      </c>
      <c r="G26" s="51" t="str">
        <f>VLOOKUP(D26,Fornecedores,4,0)</f>
        <v>Chaline Sadowski</v>
      </c>
      <c r="H26" s="165">
        <f>H23</f>
        <v>41857</v>
      </c>
      <c r="I26" s="52">
        <v>210</v>
      </c>
      <c r="J26" s="52">
        <f t="shared" si="3"/>
        <v>210</v>
      </c>
      <c r="K26" s="216">
        <f>MINA(J26:J28)</f>
        <v>210</v>
      </c>
      <c r="L26" s="216">
        <f>AVERAGE(J26:J28)</f>
        <v>537.5</v>
      </c>
      <c r="M26" s="20">
        <v>35</v>
      </c>
    </row>
    <row r="27" spans="1:13" x14ac:dyDescent="0.2">
      <c r="A27" s="214"/>
      <c r="B27" s="213"/>
      <c r="C27" s="215"/>
      <c r="D27" s="49" t="s">
        <v>196</v>
      </c>
      <c r="E27" s="50" t="str">
        <f t="shared" si="1"/>
        <v>11.213.835/0001-46</v>
      </c>
      <c r="F27" s="51" t="str">
        <f t="shared" si="2"/>
        <v>(51) 8152-9102</v>
      </c>
      <c r="G27" s="51" t="s">
        <v>216</v>
      </c>
      <c r="H27" s="165">
        <v>41858</v>
      </c>
      <c r="I27" s="52">
        <v>300</v>
      </c>
      <c r="J27" s="52">
        <f t="shared" si="3"/>
        <v>300</v>
      </c>
      <c r="K27" s="216"/>
      <c r="L27" s="216"/>
      <c r="M27" s="20">
        <v>24</v>
      </c>
    </row>
    <row r="28" spans="1:13" x14ac:dyDescent="0.2">
      <c r="A28" s="214"/>
      <c r="B28" s="213"/>
      <c r="C28" s="215"/>
      <c r="D28" s="49" t="s">
        <v>198</v>
      </c>
      <c r="E28" s="50" t="str">
        <f t="shared" si="1"/>
        <v>93.072.122/0002-55</v>
      </c>
      <c r="F28" s="51" t="str">
        <f t="shared" si="2"/>
        <v>(51) 3587-5200</v>
      </c>
      <c r="G28" s="51" t="str">
        <f>VLOOKUP(D28,Fornecedores,4,0)</f>
        <v xml:space="preserve">Paulo Roberto Jacobsen </v>
      </c>
      <c r="H28" s="165">
        <v>41865</v>
      </c>
      <c r="I28" s="52">
        <f>367.5*3</f>
        <v>1102.5</v>
      </c>
      <c r="J28" s="52">
        <f t="shared" si="3"/>
        <v>1102.5</v>
      </c>
      <c r="K28" s="216"/>
      <c r="L28" s="216"/>
      <c r="M28" s="20">
        <v>5</v>
      </c>
    </row>
    <row r="29" spans="1:13" ht="15" customHeight="1" x14ac:dyDescent="0.2">
      <c r="A29" s="214">
        <v>22</v>
      </c>
      <c r="B29" s="213">
        <v>2.5</v>
      </c>
      <c r="C29" s="215" t="s">
        <v>220</v>
      </c>
      <c r="D29" s="49" t="str">
        <f>D26</f>
        <v>LINDNER TECHNO SYSTEMS</v>
      </c>
      <c r="E29" s="50" t="str">
        <f t="shared" si="1"/>
        <v>03.852.406/0001-90</v>
      </c>
      <c r="F29" s="51" t="str">
        <f t="shared" si="2"/>
        <v>(49) 3551-9221 e (49) 3522-0211</v>
      </c>
      <c r="G29" s="51" t="str">
        <f>VLOOKUP(D29,Fornecedores,4,0)</f>
        <v>Chaline Sadowski</v>
      </c>
      <c r="H29" s="165">
        <v>41857</v>
      </c>
      <c r="I29" s="52">
        <v>190</v>
      </c>
      <c r="J29" s="52">
        <f t="shared" si="3"/>
        <v>190</v>
      </c>
      <c r="K29" s="216">
        <f>MINA(J29:J31)</f>
        <v>190</v>
      </c>
      <c r="L29" s="216">
        <f>AVERAGE(J29:J31)</f>
        <v>686.66666666666663</v>
      </c>
      <c r="M29" s="20">
        <v>35</v>
      </c>
    </row>
    <row r="30" spans="1:13" x14ac:dyDescent="0.2">
      <c r="A30" s="214"/>
      <c r="B30" s="213"/>
      <c r="C30" s="215"/>
      <c r="D30" s="49" t="s">
        <v>196</v>
      </c>
      <c r="E30" s="50" t="str">
        <f t="shared" si="1"/>
        <v>11.213.835/0001-46</v>
      </c>
      <c r="F30" s="51" t="str">
        <f t="shared" si="2"/>
        <v>(51) 8152-9102</v>
      </c>
      <c r="G30" s="51" t="s">
        <v>216</v>
      </c>
      <c r="H30" s="165">
        <v>41858</v>
      </c>
      <c r="I30" s="52">
        <v>400</v>
      </c>
      <c r="J30" s="52">
        <f t="shared" si="3"/>
        <v>400</v>
      </c>
      <c r="K30" s="216"/>
      <c r="L30" s="216"/>
      <c r="M30" s="20">
        <v>24</v>
      </c>
    </row>
    <row r="31" spans="1:13" x14ac:dyDescent="0.2">
      <c r="A31" s="214"/>
      <c r="B31" s="213"/>
      <c r="C31" s="215"/>
      <c r="D31" s="49" t="s">
        <v>198</v>
      </c>
      <c r="E31" s="50" t="str">
        <f t="shared" si="1"/>
        <v>93.072.122/0002-55</v>
      </c>
      <c r="F31" s="51" t="str">
        <f t="shared" si="2"/>
        <v>(51) 3587-5200</v>
      </c>
      <c r="G31" s="51" t="str">
        <f>VLOOKUP(D31,Fornecedores,4,0)</f>
        <v xml:space="preserve">Paulo Roberto Jacobsen </v>
      </c>
      <c r="H31" s="165">
        <v>41865</v>
      </c>
      <c r="I31" s="52">
        <f>367.5*4</f>
        <v>1470</v>
      </c>
      <c r="J31" s="52">
        <f t="shared" si="3"/>
        <v>1470</v>
      </c>
      <c r="K31" s="216"/>
      <c r="L31" s="216"/>
      <c r="M31" s="20">
        <v>5</v>
      </c>
    </row>
    <row r="32" spans="1:13" ht="15" customHeight="1" x14ac:dyDescent="0.2">
      <c r="A32" s="214">
        <v>23</v>
      </c>
      <c r="B32" s="213">
        <v>5</v>
      </c>
      <c r="C32" s="215" t="s">
        <v>219</v>
      </c>
      <c r="D32" s="49" t="str">
        <f>D29</f>
        <v>LINDNER TECHNO SYSTEMS</v>
      </c>
      <c r="E32" s="50" t="str">
        <f t="shared" si="1"/>
        <v>03.852.406/0001-90</v>
      </c>
      <c r="F32" s="51" t="str">
        <f t="shared" si="2"/>
        <v>(49) 3551-9221 e (49) 3522-0211</v>
      </c>
      <c r="G32" s="51" t="str">
        <f>VLOOKUP(D32,Fornecedores,4,0)</f>
        <v>Chaline Sadowski</v>
      </c>
      <c r="H32" s="165">
        <f>H29</f>
        <v>41857</v>
      </c>
      <c r="I32" s="52">
        <v>15000</v>
      </c>
      <c r="J32" s="52">
        <f t="shared" si="3"/>
        <v>15000</v>
      </c>
      <c r="K32" s="216">
        <f>MINA(J32:J34)</f>
        <v>15000</v>
      </c>
      <c r="L32" s="216">
        <f>AVERAGE(J32:J34)</f>
        <v>26766.666666666668</v>
      </c>
      <c r="M32" s="20">
        <v>35</v>
      </c>
    </row>
    <row r="33" spans="1:13" x14ac:dyDescent="0.2">
      <c r="A33" s="214"/>
      <c r="B33" s="213"/>
      <c r="C33" s="215"/>
      <c r="D33" s="49" t="s">
        <v>196</v>
      </c>
      <c r="E33" s="50" t="str">
        <f t="shared" si="1"/>
        <v>11.213.835/0001-46</v>
      </c>
      <c r="F33" s="51" t="str">
        <f t="shared" si="2"/>
        <v>(51) 8152-9102</v>
      </c>
      <c r="G33" s="51" t="s">
        <v>216</v>
      </c>
      <c r="H33" s="165">
        <v>41858</v>
      </c>
      <c r="I33" s="52">
        <v>27100</v>
      </c>
      <c r="J33" s="52">
        <f t="shared" si="3"/>
        <v>27100</v>
      </c>
      <c r="K33" s="216"/>
      <c r="L33" s="216"/>
      <c r="M33" s="20">
        <v>24</v>
      </c>
    </row>
    <row r="34" spans="1:13" x14ac:dyDescent="0.2">
      <c r="A34" s="214"/>
      <c r="B34" s="213"/>
      <c r="C34" s="215"/>
      <c r="D34" s="49" t="s">
        <v>198</v>
      </c>
      <c r="E34" s="50" t="str">
        <f t="shared" si="1"/>
        <v>93.072.122/0002-55</v>
      </c>
      <c r="F34" s="51" t="str">
        <f t="shared" si="2"/>
        <v>(51) 3587-5200</v>
      </c>
      <c r="G34" s="51" t="str">
        <f>VLOOKUP(D34,Fornecedores,4,0)</f>
        <v xml:space="preserve">Paulo Roberto Jacobsen </v>
      </c>
      <c r="H34" s="165">
        <v>41865</v>
      </c>
      <c r="I34" s="52">
        <v>38200</v>
      </c>
      <c r="J34" s="52">
        <f t="shared" si="3"/>
        <v>38200</v>
      </c>
      <c r="K34" s="216"/>
      <c r="L34" s="216"/>
      <c r="M34" s="20">
        <v>6</v>
      </c>
    </row>
    <row r="35" spans="1:13" ht="15" customHeight="1" x14ac:dyDescent="0.2">
      <c r="A35" s="214">
        <v>24</v>
      </c>
      <c r="B35" s="213">
        <v>2.5</v>
      </c>
      <c r="C35" s="215" t="s">
        <v>218</v>
      </c>
      <c r="D35" s="49" t="str">
        <f>D32</f>
        <v>LINDNER TECHNO SYSTEMS</v>
      </c>
      <c r="E35" s="50" t="str">
        <f t="shared" si="1"/>
        <v>03.852.406/0001-90</v>
      </c>
      <c r="F35" s="51" t="str">
        <f t="shared" si="2"/>
        <v>(49) 3551-9221 e (49) 3522-0211</v>
      </c>
      <c r="G35" s="51" t="str">
        <f>VLOOKUP(D35,Fornecedores,4,0)</f>
        <v>Chaline Sadowski</v>
      </c>
      <c r="H35" s="165">
        <f>H32</f>
        <v>41857</v>
      </c>
      <c r="I35" s="52">
        <v>7500</v>
      </c>
      <c r="J35" s="52">
        <f t="shared" si="3"/>
        <v>7500</v>
      </c>
      <c r="K35" s="216">
        <f>MINA(J35:J37)</f>
        <v>7500</v>
      </c>
      <c r="L35" s="216">
        <f>AVERAGE(J35:J37)</f>
        <v>21450</v>
      </c>
      <c r="M35" s="20">
        <v>35</v>
      </c>
    </row>
    <row r="36" spans="1:13" x14ac:dyDescent="0.2">
      <c r="A36" s="214"/>
      <c r="B36" s="213"/>
      <c r="C36" s="215"/>
      <c r="D36" s="49" t="s">
        <v>196</v>
      </c>
      <c r="E36" s="50" t="str">
        <f t="shared" si="1"/>
        <v>11.213.835/0001-46</v>
      </c>
      <c r="F36" s="51" t="str">
        <f t="shared" si="2"/>
        <v>(51) 8152-9102</v>
      </c>
      <c r="G36" s="51" t="s">
        <v>216</v>
      </c>
      <c r="H36" s="165">
        <v>41858</v>
      </c>
      <c r="I36" s="52">
        <v>19500</v>
      </c>
      <c r="J36" s="52">
        <f t="shared" si="3"/>
        <v>19500</v>
      </c>
      <c r="K36" s="216"/>
      <c r="L36" s="216"/>
      <c r="M36" s="20">
        <v>24</v>
      </c>
    </row>
    <row r="37" spans="1:13" x14ac:dyDescent="0.2">
      <c r="A37" s="214"/>
      <c r="B37" s="213"/>
      <c r="C37" s="215"/>
      <c r="D37" s="49" t="s">
        <v>198</v>
      </c>
      <c r="E37" s="50" t="str">
        <f t="shared" si="1"/>
        <v>93.072.122/0002-55</v>
      </c>
      <c r="F37" s="51" t="str">
        <f t="shared" si="2"/>
        <v>(51) 3587-5200</v>
      </c>
      <c r="G37" s="51" t="str">
        <f>VLOOKUP(D37,Fornecedores,4,0)</f>
        <v xml:space="preserve">Paulo Roberto Jacobsen </v>
      </c>
      <c r="H37" s="165">
        <v>41865</v>
      </c>
      <c r="I37" s="52">
        <v>37350</v>
      </c>
      <c r="J37" s="52">
        <f t="shared" si="3"/>
        <v>37350</v>
      </c>
      <c r="K37" s="216"/>
      <c r="L37" s="216"/>
      <c r="M37" s="20">
        <v>6</v>
      </c>
    </row>
    <row r="38" spans="1:13" ht="15" customHeight="1" x14ac:dyDescent="0.2">
      <c r="A38" s="214">
        <v>25</v>
      </c>
      <c r="B38" s="213">
        <v>1</v>
      </c>
      <c r="C38" s="215" t="s">
        <v>217</v>
      </c>
      <c r="D38" s="49" t="str">
        <f>D35</f>
        <v>LINDNER TECHNO SYSTEMS</v>
      </c>
      <c r="E38" s="50" t="str">
        <f t="shared" si="1"/>
        <v>03.852.406/0001-90</v>
      </c>
      <c r="F38" s="51" t="str">
        <f t="shared" si="2"/>
        <v>(49) 3551-9221 e (49) 3522-0211</v>
      </c>
      <c r="G38" s="51" t="str">
        <f>VLOOKUP(D38,Fornecedores,4,0)</f>
        <v>Chaline Sadowski</v>
      </c>
      <c r="H38" s="165">
        <f>H35</f>
        <v>41857</v>
      </c>
      <c r="I38" s="52">
        <v>45000</v>
      </c>
      <c r="J38" s="52">
        <f t="shared" si="3"/>
        <v>45000</v>
      </c>
      <c r="K38" s="216">
        <f>MINA(J38:J40)</f>
        <v>13340</v>
      </c>
      <c r="L38" s="216">
        <f>AVERAGE(J38:J40)</f>
        <v>26013.333333333332</v>
      </c>
      <c r="M38" s="20">
        <v>35</v>
      </c>
    </row>
    <row r="39" spans="1:13" x14ac:dyDescent="0.2">
      <c r="A39" s="214"/>
      <c r="B39" s="213"/>
      <c r="C39" s="215"/>
      <c r="D39" s="49" t="s">
        <v>196</v>
      </c>
      <c r="E39" s="50" t="str">
        <f t="shared" si="1"/>
        <v>11.213.835/0001-46</v>
      </c>
      <c r="F39" s="51" t="str">
        <f t="shared" si="2"/>
        <v>(51) 8152-9102</v>
      </c>
      <c r="G39" s="51" t="s">
        <v>216</v>
      </c>
      <c r="H39" s="165">
        <v>41858</v>
      </c>
      <c r="I39" s="52">
        <v>13340</v>
      </c>
      <c r="J39" s="52">
        <f t="shared" si="3"/>
        <v>13340</v>
      </c>
      <c r="K39" s="216"/>
      <c r="L39" s="216"/>
      <c r="M39" s="20">
        <v>24</v>
      </c>
    </row>
    <row r="40" spans="1:13" x14ac:dyDescent="0.2">
      <c r="A40" s="214"/>
      <c r="B40" s="213"/>
      <c r="C40" s="215"/>
      <c r="D40" s="49" t="s">
        <v>198</v>
      </c>
      <c r="E40" s="50" t="str">
        <f t="shared" si="1"/>
        <v>93.072.122/0002-55</v>
      </c>
      <c r="F40" s="51" t="str">
        <f t="shared" si="2"/>
        <v>(51) 3587-5200</v>
      </c>
      <c r="G40" s="51" t="str">
        <f t="shared" ref="G40:G48" si="4">VLOOKUP(D40,Fornecedores,4,0)</f>
        <v xml:space="preserve">Paulo Roberto Jacobsen </v>
      </c>
      <c r="H40" s="165">
        <v>41865</v>
      </c>
      <c r="I40" s="52">
        <v>19700</v>
      </c>
      <c r="J40" s="52">
        <f t="shared" si="3"/>
        <v>19700</v>
      </c>
      <c r="K40" s="216"/>
      <c r="L40" s="216"/>
      <c r="M40" s="20">
        <v>8</v>
      </c>
    </row>
    <row r="41" spans="1:13" ht="15" customHeight="1" x14ac:dyDescent="0.2">
      <c r="A41" s="214">
        <v>26</v>
      </c>
      <c r="B41" s="213">
        <v>2.5</v>
      </c>
      <c r="C41" s="215" t="s">
        <v>215</v>
      </c>
      <c r="D41" s="49" t="str">
        <f>D38</f>
        <v>LINDNER TECHNO SYSTEMS</v>
      </c>
      <c r="E41" s="50" t="str">
        <f t="shared" si="1"/>
        <v>03.852.406/0001-90</v>
      </c>
      <c r="F41" s="51" t="str">
        <f t="shared" si="2"/>
        <v>(49) 3551-9221 e (49) 3522-0211</v>
      </c>
      <c r="G41" s="51" t="str">
        <f t="shared" si="4"/>
        <v>Chaline Sadowski</v>
      </c>
      <c r="H41" s="165">
        <f>H38</f>
        <v>41857</v>
      </c>
      <c r="I41" s="52">
        <v>50000</v>
      </c>
      <c r="J41" s="52">
        <f t="shared" si="3"/>
        <v>50000</v>
      </c>
      <c r="K41" s="216">
        <f>MINA(J41:J43)</f>
        <v>17800</v>
      </c>
      <c r="L41" s="216">
        <f>AVERAGE(J41:J43)</f>
        <v>32146.666666666668</v>
      </c>
      <c r="M41" s="20">
        <v>35</v>
      </c>
    </row>
    <row r="42" spans="1:13" x14ac:dyDescent="0.2">
      <c r="A42" s="214"/>
      <c r="B42" s="213"/>
      <c r="C42" s="215"/>
      <c r="D42" s="49" t="s">
        <v>196</v>
      </c>
      <c r="E42" s="50" t="str">
        <f t="shared" si="1"/>
        <v>11.213.835/0001-46</v>
      </c>
      <c r="F42" s="51" t="str">
        <f t="shared" si="2"/>
        <v>(51) 8152-9102</v>
      </c>
      <c r="G42" s="51" t="str">
        <f t="shared" si="4"/>
        <v>Rommel Toscan</v>
      </c>
      <c r="H42" s="165">
        <v>41858</v>
      </c>
      <c r="I42" s="52">
        <v>17800</v>
      </c>
      <c r="J42" s="52">
        <f t="shared" si="3"/>
        <v>17800</v>
      </c>
      <c r="K42" s="216"/>
      <c r="L42" s="216"/>
      <c r="M42" s="20">
        <v>24</v>
      </c>
    </row>
    <row r="43" spans="1:13" x14ac:dyDescent="0.2">
      <c r="A43" s="214"/>
      <c r="B43" s="213"/>
      <c r="C43" s="215"/>
      <c r="D43" s="49" t="s">
        <v>198</v>
      </c>
      <c r="E43" s="50" t="str">
        <f t="shared" si="1"/>
        <v>93.072.122/0002-55</v>
      </c>
      <c r="F43" s="51" t="str">
        <f t="shared" si="2"/>
        <v>(51) 3587-5200</v>
      </c>
      <c r="G43" s="51" t="str">
        <f t="shared" si="4"/>
        <v xml:space="preserve">Paulo Roberto Jacobsen </v>
      </c>
      <c r="H43" s="165">
        <v>41865</v>
      </c>
      <c r="I43" s="52">
        <v>28640</v>
      </c>
      <c r="J43" s="52">
        <f t="shared" si="3"/>
        <v>28640</v>
      </c>
      <c r="K43" s="216"/>
      <c r="L43" s="216"/>
      <c r="M43" s="20">
        <v>7</v>
      </c>
    </row>
    <row r="44" spans="1:13" ht="15" customHeight="1" x14ac:dyDescent="0.2">
      <c r="A44" s="214">
        <v>27</v>
      </c>
      <c r="B44" s="213">
        <v>5</v>
      </c>
      <c r="C44" s="215" t="s">
        <v>214</v>
      </c>
      <c r="D44" s="49" t="str">
        <f>D41</f>
        <v>LINDNER TECHNO SYSTEMS</v>
      </c>
      <c r="E44" s="50" t="str">
        <f t="shared" si="1"/>
        <v>03.852.406/0001-90</v>
      </c>
      <c r="F44" s="51" t="str">
        <f t="shared" si="2"/>
        <v>(49) 3551-9221 e (49) 3522-0211</v>
      </c>
      <c r="G44" s="51" t="str">
        <f t="shared" si="4"/>
        <v>Chaline Sadowski</v>
      </c>
      <c r="H44" s="165">
        <v>41857</v>
      </c>
      <c r="I44" s="52">
        <v>60000</v>
      </c>
      <c r="J44" s="52">
        <f t="shared" si="3"/>
        <v>60000</v>
      </c>
      <c r="K44" s="216">
        <f>MINA(J44:J46)</f>
        <v>22050</v>
      </c>
      <c r="L44" s="216">
        <f>AVERAGE(J44:J46)</f>
        <v>41162.666666666664</v>
      </c>
      <c r="M44" s="20">
        <v>35</v>
      </c>
    </row>
    <row r="45" spans="1:13" x14ac:dyDescent="0.2">
      <c r="A45" s="214"/>
      <c r="B45" s="213"/>
      <c r="C45" s="215"/>
      <c r="D45" s="49" t="s">
        <v>196</v>
      </c>
      <c r="E45" s="50" t="str">
        <f t="shared" si="1"/>
        <v>11.213.835/0001-46</v>
      </c>
      <c r="F45" s="51" t="str">
        <f t="shared" si="2"/>
        <v>(51) 8152-9102</v>
      </c>
      <c r="G45" s="51" t="str">
        <f t="shared" si="4"/>
        <v>Rommel Toscan</v>
      </c>
      <c r="H45" s="165">
        <v>41858</v>
      </c>
      <c r="I45" s="52">
        <v>22050</v>
      </c>
      <c r="J45" s="52">
        <f t="shared" si="3"/>
        <v>22050</v>
      </c>
      <c r="K45" s="216"/>
      <c r="L45" s="216"/>
      <c r="M45" s="20">
        <v>24</v>
      </c>
    </row>
    <row r="46" spans="1:13" x14ac:dyDescent="0.2">
      <c r="A46" s="214"/>
      <c r="B46" s="213"/>
      <c r="C46" s="215"/>
      <c r="D46" s="49" t="s">
        <v>198</v>
      </c>
      <c r="E46" s="50" t="str">
        <f t="shared" si="1"/>
        <v>93.072.122/0002-55</v>
      </c>
      <c r="F46" s="51" t="str">
        <f t="shared" si="2"/>
        <v>(51) 3587-5200</v>
      </c>
      <c r="G46" s="51" t="str">
        <f t="shared" si="4"/>
        <v xml:space="preserve">Paulo Roberto Jacobsen </v>
      </c>
      <c r="H46" s="165">
        <v>41865</v>
      </c>
      <c r="I46" s="52">
        <v>41438</v>
      </c>
      <c r="J46" s="52">
        <f t="shared" si="3"/>
        <v>41438</v>
      </c>
      <c r="K46" s="216"/>
      <c r="L46" s="216"/>
      <c r="M46" s="20">
        <v>7</v>
      </c>
    </row>
    <row r="47" spans="1:13" ht="15" customHeight="1" x14ac:dyDescent="0.2">
      <c r="A47" s="214">
        <v>28</v>
      </c>
      <c r="B47" s="213" t="s">
        <v>116</v>
      </c>
      <c r="C47" s="215" t="s">
        <v>213</v>
      </c>
      <c r="D47" s="49" t="str">
        <f>D44</f>
        <v>LINDNER TECHNO SYSTEMS</v>
      </c>
      <c r="E47" s="50" t="str">
        <f t="shared" si="1"/>
        <v>03.852.406/0001-90</v>
      </c>
      <c r="F47" s="51" t="str">
        <f t="shared" si="2"/>
        <v>(49) 3551-9221 e (49) 3522-0211</v>
      </c>
      <c r="G47" s="51" t="str">
        <f t="shared" si="4"/>
        <v>Chaline Sadowski</v>
      </c>
      <c r="H47" s="165">
        <f>H44</f>
        <v>41857</v>
      </c>
      <c r="I47" s="52">
        <v>225</v>
      </c>
      <c r="J47" s="52">
        <f t="shared" si="3"/>
        <v>225</v>
      </c>
      <c r="K47" s="216">
        <f>MINA(J47:J49)</f>
        <v>45</v>
      </c>
      <c r="L47" s="216">
        <f>AVERAGE(J47:J49)</f>
        <v>190</v>
      </c>
      <c r="M47" s="20">
        <v>35</v>
      </c>
    </row>
    <row r="48" spans="1:13" x14ac:dyDescent="0.2">
      <c r="A48" s="214"/>
      <c r="B48" s="213"/>
      <c r="C48" s="215"/>
      <c r="D48" s="49" t="s">
        <v>196</v>
      </c>
      <c r="E48" s="50" t="str">
        <f t="shared" si="1"/>
        <v>11.213.835/0001-46</v>
      </c>
      <c r="F48" s="51" t="str">
        <f t="shared" si="2"/>
        <v>(51) 8152-9102</v>
      </c>
      <c r="G48" s="51" t="str">
        <f t="shared" si="4"/>
        <v>Rommel Toscan</v>
      </c>
      <c r="H48" s="165">
        <v>41858</v>
      </c>
      <c r="I48" s="52">
        <v>300</v>
      </c>
      <c r="J48" s="52">
        <f t="shared" si="3"/>
        <v>300</v>
      </c>
      <c r="K48" s="216"/>
      <c r="L48" s="216"/>
      <c r="M48" s="20">
        <v>24</v>
      </c>
    </row>
    <row r="49" spans="1:13" x14ac:dyDescent="0.2">
      <c r="A49" s="214"/>
      <c r="B49" s="213"/>
      <c r="C49" s="215"/>
      <c r="D49" s="49" t="s">
        <v>203</v>
      </c>
      <c r="E49" s="50" t="s">
        <v>202</v>
      </c>
      <c r="F49" s="51" t="s">
        <v>201</v>
      </c>
      <c r="G49" s="51" t="s">
        <v>200</v>
      </c>
      <c r="H49" s="165">
        <v>41926</v>
      </c>
      <c r="I49" s="52">
        <v>45</v>
      </c>
      <c r="J49" s="52">
        <f t="shared" si="3"/>
        <v>45</v>
      </c>
      <c r="K49" s="216"/>
      <c r="L49" s="216"/>
      <c r="M49" s="20">
        <v>14</v>
      </c>
    </row>
    <row r="50" spans="1:13" ht="15" customHeight="1" x14ac:dyDescent="0.2">
      <c r="A50" s="214">
        <v>29</v>
      </c>
      <c r="B50" s="213" t="s">
        <v>116</v>
      </c>
      <c r="C50" s="215" t="s">
        <v>212</v>
      </c>
      <c r="D50" s="49" t="str">
        <f>D47</f>
        <v>LINDNER TECHNO SYSTEMS</v>
      </c>
      <c r="E50" s="50" t="str">
        <f>VLOOKUP(D50,Fornecedores,2,0)</f>
        <v>03.852.406/0001-90</v>
      </c>
      <c r="F50" s="51" t="str">
        <f>VLOOKUP(D50,Fornecedores,3,0)</f>
        <v>(49) 3551-9221 e (49) 3522-0211</v>
      </c>
      <c r="G50" s="51" t="str">
        <f>VLOOKUP(D50,Fornecedores,4,0)</f>
        <v>Chaline Sadowski</v>
      </c>
      <c r="H50" s="165">
        <f>H47</f>
        <v>41857</v>
      </c>
      <c r="I50" s="52">
        <v>225</v>
      </c>
      <c r="J50" s="52">
        <f t="shared" si="3"/>
        <v>225</v>
      </c>
      <c r="K50" s="216">
        <f>MINA(J50:J52)</f>
        <v>73.8</v>
      </c>
      <c r="L50" s="216">
        <f>AVERAGE(J50:J52)</f>
        <v>239.6</v>
      </c>
      <c r="M50" s="20">
        <v>35</v>
      </c>
    </row>
    <row r="51" spans="1:13" x14ac:dyDescent="0.2">
      <c r="A51" s="214"/>
      <c r="B51" s="213"/>
      <c r="C51" s="215"/>
      <c r="D51" s="49" t="s">
        <v>196</v>
      </c>
      <c r="E51" s="50" t="str">
        <f>VLOOKUP(D51,Fornecedores,2,0)</f>
        <v>11.213.835/0001-46</v>
      </c>
      <c r="F51" s="51" t="str">
        <f>VLOOKUP(D51,Fornecedores,3,0)</f>
        <v>(51) 8152-9102</v>
      </c>
      <c r="G51" s="51" t="str">
        <f>VLOOKUP(D51,Fornecedores,4,0)</f>
        <v>Rommel Toscan</v>
      </c>
      <c r="H51" s="165">
        <v>41858</v>
      </c>
      <c r="I51" s="52">
        <v>420</v>
      </c>
      <c r="J51" s="52">
        <f t="shared" si="3"/>
        <v>420</v>
      </c>
      <c r="K51" s="216"/>
      <c r="L51" s="216"/>
      <c r="M51" s="20">
        <v>24</v>
      </c>
    </row>
    <row r="52" spans="1:13" x14ac:dyDescent="0.2">
      <c r="A52" s="214"/>
      <c r="B52" s="213"/>
      <c r="C52" s="215"/>
      <c r="D52" s="49" t="s">
        <v>203</v>
      </c>
      <c r="E52" s="50" t="s">
        <v>202</v>
      </c>
      <c r="F52" s="51" t="s">
        <v>201</v>
      </c>
      <c r="G52" s="51" t="s">
        <v>200</v>
      </c>
      <c r="H52" s="165">
        <v>41926</v>
      </c>
      <c r="I52" s="52">
        <v>73.8</v>
      </c>
      <c r="J52" s="52">
        <f t="shared" si="3"/>
        <v>73.8</v>
      </c>
      <c r="K52" s="216"/>
      <c r="L52" s="216"/>
      <c r="M52" s="20">
        <v>14</v>
      </c>
    </row>
    <row r="53" spans="1:13" ht="15" customHeight="1" x14ac:dyDescent="0.2">
      <c r="A53" s="214">
        <v>30</v>
      </c>
      <c r="B53" s="213" t="s">
        <v>116</v>
      </c>
      <c r="C53" s="215" t="s">
        <v>211</v>
      </c>
      <c r="D53" s="49" t="str">
        <f>D50</f>
        <v>LINDNER TECHNO SYSTEMS</v>
      </c>
      <c r="E53" s="50" t="str">
        <f>VLOOKUP(D53,Fornecedores,2,0)</f>
        <v>03.852.406/0001-90</v>
      </c>
      <c r="F53" s="51" t="str">
        <f>VLOOKUP(D53,Fornecedores,3,0)</f>
        <v>(49) 3551-9221 e (49) 3522-0211</v>
      </c>
      <c r="G53" s="51" t="str">
        <f>VLOOKUP(D53,Fornecedores,4,0)</f>
        <v>Chaline Sadowski</v>
      </c>
      <c r="H53" s="165">
        <f>H50</f>
        <v>41857</v>
      </c>
      <c r="I53" s="52">
        <v>250</v>
      </c>
      <c r="J53" s="52">
        <f t="shared" si="3"/>
        <v>250</v>
      </c>
      <c r="K53" s="216">
        <f>MINA(J53:J55)</f>
        <v>127.9</v>
      </c>
      <c r="L53" s="216">
        <f>AVERAGE(J53:J55)</f>
        <v>392.63333333333338</v>
      </c>
      <c r="M53" s="20">
        <v>35</v>
      </c>
    </row>
    <row r="54" spans="1:13" x14ac:dyDescent="0.2">
      <c r="A54" s="214"/>
      <c r="B54" s="213"/>
      <c r="C54" s="215"/>
      <c r="D54" s="49" t="s">
        <v>196</v>
      </c>
      <c r="E54" s="50" t="str">
        <f>VLOOKUP(D54,Fornecedores,2,0)</f>
        <v>11.213.835/0001-46</v>
      </c>
      <c r="F54" s="51" t="str">
        <f>VLOOKUP(D54,Fornecedores,3,0)</f>
        <v>(51) 8152-9102</v>
      </c>
      <c r="G54" s="51" t="str">
        <f>VLOOKUP(D54,Fornecedores,4,0)</f>
        <v>Rommel Toscan</v>
      </c>
      <c r="H54" s="165">
        <v>41858</v>
      </c>
      <c r="I54" s="52">
        <v>800</v>
      </c>
      <c r="J54" s="52">
        <f t="shared" si="3"/>
        <v>800</v>
      </c>
      <c r="K54" s="216"/>
      <c r="L54" s="216"/>
      <c r="M54" s="20">
        <v>24</v>
      </c>
    </row>
    <row r="55" spans="1:13" x14ac:dyDescent="0.2">
      <c r="A55" s="214"/>
      <c r="B55" s="213"/>
      <c r="C55" s="215"/>
      <c r="D55" s="49" t="s">
        <v>203</v>
      </c>
      <c r="E55" s="50" t="s">
        <v>202</v>
      </c>
      <c r="F55" s="51" t="s">
        <v>201</v>
      </c>
      <c r="G55" s="51" t="s">
        <v>200</v>
      </c>
      <c r="H55" s="165">
        <v>41926</v>
      </c>
      <c r="I55" s="52">
        <v>127.9</v>
      </c>
      <c r="J55" s="52">
        <f t="shared" si="3"/>
        <v>127.9</v>
      </c>
      <c r="K55" s="216"/>
      <c r="L55" s="216"/>
      <c r="M55" s="20">
        <v>14</v>
      </c>
    </row>
    <row r="56" spans="1:13" ht="15" customHeight="1" x14ac:dyDescent="0.2">
      <c r="A56" s="214">
        <v>31</v>
      </c>
      <c r="B56" s="213" t="s">
        <v>116</v>
      </c>
      <c r="C56" s="215" t="s">
        <v>210</v>
      </c>
      <c r="D56" s="49" t="str">
        <f>D53</f>
        <v>LINDNER TECHNO SYSTEMS</v>
      </c>
      <c r="E56" s="50" t="str">
        <f>VLOOKUP(D56,Fornecedores,2,0)</f>
        <v>03.852.406/0001-90</v>
      </c>
      <c r="F56" s="51" t="str">
        <f>VLOOKUP(D56,Fornecedores,3,0)</f>
        <v>(49) 3551-9221 e (49) 3522-0211</v>
      </c>
      <c r="G56" s="51" t="str">
        <f>VLOOKUP(D56,Fornecedores,4,0)</f>
        <v>Chaline Sadowski</v>
      </c>
      <c r="H56" s="165">
        <f>H53</f>
        <v>41857</v>
      </c>
      <c r="I56" s="52">
        <v>250</v>
      </c>
      <c r="J56" s="52">
        <f t="shared" si="3"/>
        <v>250</v>
      </c>
      <c r="K56" s="216">
        <f>MINA(J56:J58)</f>
        <v>37.57</v>
      </c>
      <c r="L56" s="216">
        <f>AVERAGE(J56:J58)</f>
        <v>189.19000000000003</v>
      </c>
      <c r="M56" s="20">
        <v>36</v>
      </c>
    </row>
    <row r="57" spans="1:13" x14ac:dyDescent="0.2">
      <c r="A57" s="214"/>
      <c r="B57" s="213"/>
      <c r="C57" s="215"/>
      <c r="D57" s="49" t="s">
        <v>196</v>
      </c>
      <c r="E57" s="50" t="str">
        <f>VLOOKUP(D57,Fornecedores,2,0)</f>
        <v>11.213.835/0001-46</v>
      </c>
      <c r="F57" s="51" t="str">
        <f>VLOOKUP(D57,Fornecedores,3,0)</f>
        <v>(51) 8152-9102</v>
      </c>
      <c r="G57" s="51" t="str">
        <f>VLOOKUP(D57,Fornecedores,4,0)</f>
        <v>Rommel Toscan</v>
      </c>
      <c r="H57" s="165">
        <v>41858</v>
      </c>
      <c r="I57" s="52">
        <v>280</v>
      </c>
      <c r="J57" s="52">
        <f t="shared" si="3"/>
        <v>280</v>
      </c>
      <c r="K57" s="216"/>
      <c r="L57" s="216"/>
      <c r="M57" s="20">
        <v>24</v>
      </c>
    </row>
    <row r="58" spans="1:13" x14ac:dyDescent="0.2">
      <c r="A58" s="214"/>
      <c r="B58" s="213"/>
      <c r="C58" s="215"/>
      <c r="D58" s="49" t="s">
        <v>208</v>
      </c>
      <c r="E58" s="50" t="s">
        <v>207</v>
      </c>
      <c r="F58" s="51" t="s">
        <v>206</v>
      </c>
      <c r="G58" s="51" t="s">
        <v>205</v>
      </c>
      <c r="H58" s="165">
        <v>41922</v>
      </c>
      <c r="I58" s="52">
        <v>37.57</v>
      </c>
      <c r="J58" s="52">
        <f t="shared" si="3"/>
        <v>37.57</v>
      </c>
      <c r="K58" s="216"/>
      <c r="L58" s="216"/>
      <c r="M58" s="20">
        <v>1</v>
      </c>
    </row>
    <row r="59" spans="1:13" ht="15" customHeight="1" x14ac:dyDescent="0.2">
      <c r="A59" s="214">
        <v>32</v>
      </c>
      <c r="B59" s="213" t="s">
        <v>116</v>
      </c>
      <c r="C59" s="215" t="s">
        <v>209</v>
      </c>
      <c r="D59" s="49" t="str">
        <f>D56</f>
        <v>LINDNER TECHNO SYSTEMS</v>
      </c>
      <c r="E59" s="50" t="str">
        <f>VLOOKUP(D59,Fornecedores,2,0)</f>
        <v>03.852.406/0001-90</v>
      </c>
      <c r="F59" s="51" t="str">
        <f>VLOOKUP(D59,Fornecedores,3,0)</f>
        <v>(49) 3551-9221 e (49) 3522-0211</v>
      </c>
      <c r="G59" s="51" t="str">
        <f>VLOOKUP(D59,Fornecedores,4,0)</f>
        <v>Chaline Sadowski</v>
      </c>
      <c r="H59" s="165">
        <f>H56</f>
        <v>41857</v>
      </c>
      <c r="I59" s="52">
        <v>430</v>
      </c>
      <c r="J59" s="52">
        <f t="shared" si="3"/>
        <v>430</v>
      </c>
      <c r="K59" s="216">
        <f>MINA(J59:J61)</f>
        <v>74.37</v>
      </c>
      <c r="L59" s="216">
        <f>AVERAGE(J59:J61)</f>
        <v>309.79000000000002</v>
      </c>
      <c r="M59" s="20">
        <v>36</v>
      </c>
    </row>
    <row r="60" spans="1:13" x14ac:dyDescent="0.2">
      <c r="A60" s="214"/>
      <c r="B60" s="213"/>
      <c r="C60" s="215"/>
      <c r="D60" s="49" t="s">
        <v>196</v>
      </c>
      <c r="E60" s="50" t="str">
        <f>VLOOKUP(D60,Fornecedores,2,0)</f>
        <v>11.213.835/0001-46</v>
      </c>
      <c r="F60" s="51" t="str">
        <f>VLOOKUP(D60,Fornecedores,3,0)</f>
        <v>(51) 8152-9102</v>
      </c>
      <c r="G60" s="51" t="str">
        <f>VLOOKUP(D60,Fornecedores,4,0)</f>
        <v>Rommel Toscan</v>
      </c>
      <c r="H60" s="165">
        <v>41858</v>
      </c>
      <c r="I60" s="52">
        <v>425</v>
      </c>
      <c r="J60" s="52">
        <f t="shared" si="3"/>
        <v>425</v>
      </c>
      <c r="K60" s="216"/>
      <c r="L60" s="216"/>
      <c r="M60" s="20">
        <v>24</v>
      </c>
    </row>
    <row r="61" spans="1:13" x14ac:dyDescent="0.2">
      <c r="A61" s="214"/>
      <c r="B61" s="213"/>
      <c r="C61" s="215"/>
      <c r="D61" s="49" t="s">
        <v>208</v>
      </c>
      <c r="E61" s="50" t="s">
        <v>207</v>
      </c>
      <c r="F61" s="51" t="s">
        <v>206</v>
      </c>
      <c r="G61" s="51" t="s">
        <v>205</v>
      </c>
      <c r="H61" s="165">
        <v>41922</v>
      </c>
      <c r="I61" s="52">
        <v>74.37</v>
      </c>
      <c r="J61" s="52">
        <f t="shared" si="3"/>
        <v>74.37</v>
      </c>
      <c r="K61" s="216"/>
      <c r="L61" s="216"/>
      <c r="M61" s="20">
        <v>1</v>
      </c>
    </row>
    <row r="62" spans="1:13" ht="15" customHeight="1" x14ac:dyDescent="0.2">
      <c r="A62" s="214">
        <v>33</v>
      </c>
      <c r="B62" s="213" t="s">
        <v>116</v>
      </c>
      <c r="C62" s="215" t="s">
        <v>204</v>
      </c>
      <c r="D62" s="49" t="str">
        <f>D59</f>
        <v>LINDNER TECHNO SYSTEMS</v>
      </c>
      <c r="E62" s="50" t="str">
        <f>VLOOKUP(D62,Fornecedores,2,0)</f>
        <v>03.852.406/0001-90</v>
      </c>
      <c r="F62" s="51" t="str">
        <f>VLOOKUP(D62,Fornecedores,3,0)</f>
        <v>(49) 3551-9221 e (49) 3522-0211</v>
      </c>
      <c r="G62" s="51" t="str">
        <f>VLOOKUP(D62,Fornecedores,4,0)</f>
        <v>Chaline Sadowski</v>
      </c>
      <c r="H62" s="165">
        <f>H59</f>
        <v>41857</v>
      </c>
      <c r="I62" s="52">
        <v>430</v>
      </c>
      <c r="J62" s="52">
        <f t="shared" si="3"/>
        <v>430</v>
      </c>
      <c r="K62" s="216">
        <f>MINA(J62:J64)</f>
        <v>137.99</v>
      </c>
      <c r="L62" s="216">
        <f>AVERAGE(J62:J64)</f>
        <v>1179.33</v>
      </c>
      <c r="M62" s="20">
        <v>36</v>
      </c>
    </row>
    <row r="63" spans="1:13" x14ac:dyDescent="0.2">
      <c r="A63" s="214"/>
      <c r="B63" s="213"/>
      <c r="C63" s="215"/>
      <c r="D63" s="49" t="s">
        <v>196</v>
      </c>
      <c r="E63" s="50" t="str">
        <f>VLOOKUP(D63,Fornecedores,2,0)</f>
        <v>11.213.835/0001-46</v>
      </c>
      <c r="F63" s="51" t="str">
        <f>VLOOKUP(D63,Fornecedores,3,0)</f>
        <v>(51) 8152-9102</v>
      </c>
      <c r="G63" s="51" t="str">
        <f>VLOOKUP(D63,Fornecedores,4,0)</f>
        <v>Rommel Toscan</v>
      </c>
      <c r="H63" s="165">
        <v>41858</v>
      </c>
      <c r="I63" s="52">
        <v>2970</v>
      </c>
      <c r="J63" s="52">
        <v>2970</v>
      </c>
      <c r="K63" s="216"/>
      <c r="L63" s="216"/>
      <c r="M63" s="20">
        <v>24</v>
      </c>
    </row>
    <row r="64" spans="1:13" x14ac:dyDescent="0.2">
      <c r="A64" s="214"/>
      <c r="B64" s="213"/>
      <c r="C64" s="215"/>
      <c r="D64" s="49" t="s">
        <v>203</v>
      </c>
      <c r="E64" s="50" t="s">
        <v>202</v>
      </c>
      <c r="F64" s="51" t="s">
        <v>201</v>
      </c>
      <c r="G64" s="51" t="s">
        <v>200</v>
      </c>
      <c r="H64" s="168">
        <v>41926</v>
      </c>
      <c r="I64" s="52">
        <v>137.99</v>
      </c>
      <c r="J64" s="52">
        <f t="shared" ref="J64:J127" si="5">I64</f>
        <v>137.99</v>
      </c>
      <c r="K64" s="216"/>
      <c r="L64" s="216"/>
      <c r="M64" s="20">
        <v>14</v>
      </c>
    </row>
    <row r="65" spans="1:13" ht="15" customHeight="1" x14ac:dyDescent="0.2">
      <c r="A65" s="214">
        <v>34</v>
      </c>
      <c r="B65" s="213" t="s">
        <v>116</v>
      </c>
      <c r="C65" s="215" t="s">
        <v>199</v>
      </c>
      <c r="D65" s="49" t="str">
        <f>D62</f>
        <v>LINDNER TECHNO SYSTEMS</v>
      </c>
      <c r="E65" s="50" t="str">
        <f t="shared" ref="E65:E70" si="6">VLOOKUP(D65,Fornecedores,2,0)</f>
        <v>03.852.406/0001-90</v>
      </c>
      <c r="F65" s="51" t="str">
        <f t="shared" ref="F65:F91" si="7">VLOOKUP(D65,Fornecedores,3,0)</f>
        <v>(49) 3551-9221 e (49) 3522-0211</v>
      </c>
      <c r="G65" s="51" t="str">
        <f>VLOOKUP(D65,Fornecedores,4,0)</f>
        <v>Chaline Sadowski</v>
      </c>
      <c r="H65" s="165">
        <f>H62</f>
        <v>41857</v>
      </c>
      <c r="I65" s="52">
        <v>9300</v>
      </c>
      <c r="J65" s="52">
        <f t="shared" si="5"/>
        <v>9300</v>
      </c>
      <c r="K65" s="216">
        <f>MINA(J65:J67)</f>
        <v>2100</v>
      </c>
      <c r="L65" s="216">
        <f>AVERAGE(J65:J67)</f>
        <v>4873.333333333333</v>
      </c>
      <c r="M65" s="20">
        <v>36</v>
      </c>
    </row>
    <row r="66" spans="1:13" x14ac:dyDescent="0.2">
      <c r="A66" s="214"/>
      <c r="B66" s="213"/>
      <c r="C66" s="215"/>
      <c r="D66" s="49" t="s">
        <v>196</v>
      </c>
      <c r="E66" s="50" t="str">
        <f t="shared" si="6"/>
        <v>11.213.835/0001-46</v>
      </c>
      <c r="F66" s="51" t="str">
        <f t="shared" si="7"/>
        <v>(51) 8152-9102</v>
      </c>
      <c r="G66" s="51" t="str">
        <f>VLOOKUP(D66,Fornecedores,4,0)</f>
        <v>Rommel Toscan</v>
      </c>
      <c r="H66" s="165">
        <v>41858</v>
      </c>
      <c r="I66" s="52">
        <v>2100</v>
      </c>
      <c r="J66" s="52">
        <f t="shared" si="5"/>
        <v>2100</v>
      </c>
      <c r="K66" s="216"/>
      <c r="L66" s="216"/>
      <c r="M66" s="20">
        <v>24</v>
      </c>
    </row>
    <row r="67" spans="1:13" x14ac:dyDescent="0.2">
      <c r="A67" s="214"/>
      <c r="B67" s="213"/>
      <c r="C67" s="215"/>
      <c r="D67" s="49" t="s">
        <v>198</v>
      </c>
      <c r="E67" s="50" t="str">
        <f t="shared" si="6"/>
        <v>93.072.122/0002-55</v>
      </c>
      <c r="F67" s="51" t="str">
        <f t="shared" si="7"/>
        <v>(51) 3587-5200</v>
      </c>
      <c r="G67" s="51" t="str">
        <f>VLOOKUP(D67,Fornecedores,4,0)</f>
        <v xml:space="preserve">Paulo Roberto Jacobsen </v>
      </c>
      <c r="H67" s="165">
        <v>41865</v>
      </c>
      <c r="I67" s="52">
        <v>3220</v>
      </c>
      <c r="J67" s="52">
        <f t="shared" si="5"/>
        <v>3220</v>
      </c>
      <c r="K67" s="216"/>
      <c r="L67" s="216"/>
      <c r="M67" s="20">
        <v>6</v>
      </c>
    </row>
    <row r="68" spans="1:13" ht="15" customHeight="1" x14ac:dyDescent="0.2">
      <c r="A68" s="214">
        <v>35</v>
      </c>
      <c r="B68" s="213" t="s">
        <v>116</v>
      </c>
      <c r="C68" s="215" t="s">
        <v>197</v>
      </c>
      <c r="D68" s="49" t="str">
        <f>D65</f>
        <v>LINDNER TECHNO SYSTEMS</v>
      </c>
      <c r="E68" s="50" t="str">
        <f t="shared" si="6"/>
        <v>03.852.406/0001-90</v>
      </c>
      <c r="F68" s="51" t="str">
        <f t="shared" si="7"/>
        <v>(49) 3551-9221 e (49) 3522-0211</v>
      </c>
      <c r="G68" s="51" t="str">
        <f>VLOOKUP(D68,Fornecedores,4,0)</f>
        <v>Chaline Sadowski</v>
      </c>
      <c r="H68" s="165">
        <f>H65</f>
        <v>41857</v>
      </c>
      <c r="I68" s="52">
        <v>730</v>
      </c>
      <c r="J68" s="52">
        <f t="shared" si="5"/>
        <v>730</v>
      </c>
      <c r="K68" s="216">
        <f>MINA(J68:J70)</f>
        <v>700</v>
      </c>
      <c r="L68" s="216">
        <f>AVERAGE(J68:J70)</f>
        <v>776.66666666666663</v>
      </c>
      <c r="M68" s="20">
        <v>36</v>
      </c>
    </row>
    <row r="69" spans="1:13" x14ac:dyDescent="0.2">
      <c r="A69" s="214"/>
      <c r="B69" s="213"/>
      <c r="C69" s="215"/>
      <c r="D69" s="49" t="s">
        <v>196</v>
      </c>
      <c r="E69" s="50" t="str">
        <f t="shared" si="6"/>
        <v>11.213.835/0001-46</v>
      </c>
      <c r="F69" s="51" t="str">
        <f t="shared" si="7"/>
        <v>(51) 8152-9102</v>
      </c>
      <c r="G69" s="51" t="str">
        <f>VLOOKUP(D69,Fornecedores,4,0)</f>
        <v>Rommel Toscan</v>
      </c>
      <c r="H69" s="165">
        <v>41858</v>
      </c>
      <c r="I69" s="52">
        <v>700</v>
      </c>
      <c r="J69" s="52">
        <f t="shared" si="5"/>
        <v>700</v>
      </c>
      <c r="K69" s="216"/>
      <c r="L69" s="216"/>
      <c r="M69" s="20">
        <v>24</v>
      </c>
    </row>
    <row r="70" spans="1:13" x14ac:dyDescent="0.2">
      <c r="A70" s="214"/>
      <c r="B70" s="213"/>
      <c r="C70" s="215"/>
      <c r="D70" s="49" t="s">
        <v>175</v>
      </c>
      <c r="E70" s="50" t="str">
        <f t="shared" si="6"/>
        <v>92.723.881/0001-97</v>
      </c>
      <c r="F70" s="51" t="str">
        <f t="shared" si="7"/>
        <v>(54) 3343-1722</v>
      </c>
      <c r="G70" s="53" t="s">
        <v>74</v>
      </c>
      <c r="H70" s="166">
        <v>41842</v>
      </c>
      <c r="I70" s="52">
        <v>900</v>
      </c>
      <c r="J70" s="52">
        <f t="shared" si="5"/>
        <v>900</v>
      </c>
      <c r="K70" s="216"/>
      <c r="L70" s="216"/>
      <c r="M70" s="20">
        <v>12</v>
      </c>
    </row>
    <row r="71" spans="1:13" x14ac:dyDescent="0.2">
      <c r="A71" s="214">
        <v>37</v>
      </c>
      <c r="B71" s="213">
        <v>5</v>
      </c>
      <c r="C71" s="215" t="s">
        <v>195</v>
      </c>
      <c r="D71" s="54" t="s">
        <v>112</v>
      </c>
      <c r="E71" s="50" t="s">
        <v>333</v>
      </c>
      <c r="F71" s="51" t="str">
        <f t="shared" si="7"/>
        <v>(11) 2082-9800</v>
      </c>
      <c r="G71" s="51" t="str">
        <f t="shared" ref="G71:G91" si="8">VLOOKUP(D71,Fornecedores,4,0)</f>
        <v>Leony</v>
      </c>
      <c r="H71" s="169">
        <v>41857</v>
      </c>
      <c r="I71" s="55">
        <v>80</v>
      </c>
      <c r="J71" s="55">
        <f t="shared" si="5"/>
        <v>80</v>
      </c>
      <c r="K71" s="210">
        <f>MINA(J71:J73)</f>
        <v>80</v>
      </c>
      <c r="L71" s="210">
        <f>AVERAGE(J71:J73)</f>
        <v>85.696666666666673</v>
      </c>
      <c r="M71" s="20">
        <v>39</v>
      </c>
    </row>
    <row r="72" spans="1:13" x14ac:dyDescent="0.2">
      <c r="A72" s="214"/>
      <c r="B72" s="213"/>
      <c r="C72" s="215"/>
      <c r="D72" s="49" t="s">
        <v>119</v>
      </c>
      <c r="E72" s="50" t="str">
        <f>VLOOKUP(D72,Fornecedores,2,0)</f>
        <v>03.123.885/0001-04</v>
      </c>
      <c r="F72" s="51" t="str">
        <f t="shared" si="7"/>
        <v>(19) 3604-7323</v>
      </c>
      <c r="G72" s="51" t="str">
        <f t="shared" si="8"/>
        <v>Fillip Otavio</v>
      </c>
      <c r="H72" s="165">
        <v>41857</v>
      </c>
      <c r="I72" s="52">
        <v>86.25</v>
      </c>
      <c r="J72" s="52">
        <f t="shared" si="5"/>
        <v>86.25</v>
      </c>
      <c r="K72" s="216"/>
      <c r="L72" s="216"/>
      <c r="M72" s="20">
        <v>54</v>
      </c>
    </row>
    <row r="73" spans="1:13" x14ac:dyDescent="0.2">
      <c r="A73" s="214"/>
      <c r="B73" s="213"/>
      <c r="C73" s="215"/>
      <c r="D73" s="49" t="s">
        <v>113</v>
      </c>
      <c r="E73" s="50" t="str">
        <f>VLOOKUP(D73,Fornecedores,2,0)</f>
        <v>92.965.524/0001-35</v>
      </c>
      <c r="F73" s="51" t="str">
        <f t="shared" si="7"/>
        <v>(51) 2121-5500</v>
      </c>
      <c r="G73" s="51" t="str">
        <f t="shared" si="8"/>
        <v>Rafael/Jadir</v>
      </c>
      <c r="H73" s="165">
        <v>41862</v>
      </c>
      <c r="I73" s="52">
        <v>90.84</v>
      </c>
      <c r="J73" s="52">
        <f t="shared" si="5"/>
        <v>90.84</v>
      </c>
      <c r="K73" s="216"/>
      <c r="L73" s="216"/>
      <c r="M73" s="20">
        <v>52</v>
      </c>
    </row>
    <row r="74" spans="1:13" x14ac:dyDescent="0.2">
      <c r="A74" s="214">
        <v>38</v>
      </c>
      <c r="B74" s="213">
        <v>2.5</v>
      </c>
      <c r="C74" s="215" t="s">
        <v>194</v>
      </c>
      <c r="D74" s="54" t="str">
        <f>D71</f>
        <v>MULTHIDRO</v>
      </c>
      <c r="E74" s="50" t="s">
        <v>333</v>
      </c>
      <c r="F74" s="51" t="str">
        <f t="shared" si="7"/>
        <v>(11) 2082-9800</v>
      </c>
      <c r="G74" s="51" t="str">
        <f t="shared" si="8"/>
        <v>Leony</v>
      </c>
      <c r="H74" s="169">
        <f>H71</f>
        <v>41857</v>
      </c>
      <c r="I74" s="55">
        <v>70</v>
      </c>
      <c r="J74" s="55">
        <f t="shared" si="5"/>
        <v>70</v>
      </c>
      <c r="K74" s="210">
        <f>MINA(J74:J76)</f>
        <v>48.3</v>
      </c>
      <c r="L74" s="210">
        <f>AVERAGE(J74:J76)</f>
        <v>66.173333333333332</v>
      </c>
      <c r="M74" s="20">
        <v>39</v>
      </c>
    </row>
    <row r="75" spans="1:13" x14ac:dyDescent="0.2">
      <c r="A75" s="214"/>
      <c r="B75" s="213"/>
      <c r="C75" s="215"/>
      <c r="D75" s="49" t="s">
        <v>119</v>
      </c>
      <c r="E75" s="50" t="str">
        <f>VLOOKUP(D75,Fornecedores,2,0)</f>
        <v>03.123.885/0001-04</v>
      </c>
      <c r="F75" s="51" t="str">
        <f t="shared" si="7"/>
        <v>(19) 3604-7323</v>
      </c>
      <c r="G75" s="51" t="str">
        <f t="shared" si="8"/>
        <v>Fillip Otavio</v>
      </c>
      <c r="H75" s="165">
        <v>41857</v>
      </c>
      <c r="I75" s="52">
        <v>48.3</v>
      </c>
      <c r="J75" s="52">
        <f t="shared" si="5"/>
        <v>48.3</v>
      </c>
      <c r="K75" s="216"/>
      <c r="L75" s="216"/>
      <c r="M75" s="20">
        <v>54</v>
      </c>
    </row>
    <row r="76" spans="1:13" x14ac:dyDescent="0.2">
      <c r="A76" s="214"/>
      <c r="B76" s="213"/>
      <c r="C76" s="215"/>
      <c r="D76" s="49" t="s">
        <v>113</v>
      </c>
      <c r="E76" s="50" t="str">
        <f>VLOOKUP(D76,Fornecedores,2,0)</f>
        <v>92.965.524/0001-35</v>
      </c>
      <c r="F76" s="51" t="str">
        <f t="shared" si="7"/>
        <v>(51) 2121-5500</v>
      </c>
      <c r="G76" s="51" t="str">
        <f t="shared" si="8"/>
        <v>Rafael/Jadir</v>
      </c>
      <c r="H76" s="165">
        <v>41862</v>
      </c>
      <c r="I76" s="52">
        <v>80.22</v>
      </c>
      <c r="J76" s="52">
        <f t="shared" si="5"/>
        <v>80.22</v>
      </c>
      <c r="K76" s="216"/>
      <c r="L76" s="216"/>
      <c r="M76" s="20">
        <v>52</v>
      </c>
    </row>
    <row r="77" spans="1:13" x14ac:dyDescent="0.2">
      <c r="A77" s="214">
        <v>39</v>
      </c>
      <c r="B77" s="213">
        <v>2.5</v>
      </c>
      <c r="C77" s="215" t="s">
        <v>193</v>
      </c>
      <c r="D77" s="54" t="str">
        <f>D74</f>
        <v>MULTHIDRO</v>
      </c>
      <c r="E77" s="50" t="s">
        <v>333</v>
      </c>
      <c r="F77" s="51" t="str">
        <f t="shared" si="7"/>
        <v>(11) 2082-9800</v>
      </c>
      <c r="G77" s="51" t="str">
        <f t="shared" si="8"/>
        <v>Leony</v>
      </c>
      <c r="H77" s="169">
        <f>H74</f>
        <v>41857</v>
      </c>
      <c r="I77" s="55">
        <v>67</v>
      </c>
      <c r="J77" s="55">
        <f t="shared" si="5"/>
        <v>67</v>
      </c>
      <c r="K77" s="210">
        <f>MINA(J77:J79)</f>
        <v>43.7</v>
      </c>
      <c r="L77" s="210">
        <f>AVERAGE(J77:J79)</f>
        <v>62.26</v>
      </c>
      <c r="M77" s="20">
        <v>39</v>
      </c>
    </row>
    <row r="78" spans="1:13" x14ac:dyDescent="0.2">
      <c r="A78" s="214"/>
      <c r="B78" s="213"/>
      <c r="C78" s="215"/>
      <c r="D78" s="49" t="s">
        <v>119</v>
      </c>
      <c r="E78" s="50" t="str">
        <f>VLOOKUP(D78,Fornecedores,2,0)</f>
        <v>03.123.885/0001-04</v>
      </c>
      <c r="F78" s="51" t="str">
        <f t="shared" si="7"/>
        <v>(19) 3604-7323</v>
      </c>
      <c r="G78" s="51" t="str">
        <f t="shared" si="8"/>
        <v>Fillip Otavio</v>
      </c>
      <c r="H78" s="165">
        <v>41857</v>
      </c>
      <c r="I78" s="52">
        <v>43.7</v>
      </c>
      <c r="J78" s="52">
        <f t="shared" si="5"/>
        <v>43.7</v>
      </c>
      <c r="K78" s="216"/>
      <c r="L78" s="216"/>
      <c r="M78" s="20">
        <v>54</v>
      </c>
    </row>
    <row r="79" spans="1:13" x14ac:dyDescent="0.2">
      <c r="A79" s="214"/>
      <c r="B79" s="213"/>
      <c r="C79" s="215"/>
      <c r="D79" s="49" t="s">
        <v>113</v>
      </c>
      <c r="E79" s="50" t="str">
        <f>VLOOKUP(D79,Fornecedores,2,0)</f>
        <v>92.965.524/0001-35</v>
      </c>
      <c r="F79" s="51" t="str">
        <f t="shared" si="7"/>
        <v>(51) 2121-5500</v>
      </c>
      <c r="G79" s="51" t="str">
        <f t="shared" si="8"/>
        <v>Rafael/Jadir</v>
      </c>
      <c r="H79" s="165">
        <v>41862</v>
      </c>
      <c r="I79" s="52">
        <v>76.08</v>
      </c>
      <c r="J79" s="52">
        <f t="shared" si="5"/>
        <v>76.08</v>
      </c>
      <c r="K79" s="216"/>
      <c r="L79" s="216"/>
      <c r="M79" s="20">
        <v>52</v>
      </c>
    </row>
    <row r="80" spans="1:13" x14ac:dyDescent="0.2">
      <c r="A80" s="214">
        <v>40</v>
      </c>
      <c r="B80" s="213">
        <v>5</v>
      </c>
      <c r="C80" s="215" t="s">
        <v>192</v>
      </c>
      <c r="D80" s="54" t="str">
        <f>D77</f>
        <v>MULTHIDRO</v>
      </c>
      <c r="E80" s="50" t="s">
        <v>333</v>
      </c>
      <c r="F80" s="51" t="str">
        <f t="shared" si="7"/>
        <v>(11) 2082-9800</v>
      </c>
      <c r="G80" s="51" t="str">
        <f t="shared" si="8"/>
        <v>Leony</v>
      </c>
      <c r="H80" s="169">
        <f>H77</f>
        <v>41857</v>
      </c>
      <c r="I80" s="55">
        <v>156</v>
      </c>
      <c r="J80" s="55">
        <f t="shared" si="5"/>
        <v>156</v>
      </c>
      <c r="K80" s="210">
        <f>MINA(J80:J82)</f>
        <v>122.35</v>
      </c>
      <c r="L80" s="210">
        <f>AVERAGE(J80:J82)</f>
        <v>144.22</v>
      </c>
      <c r="M80" s="20">
        <v>39</v>
      </c>
    </row>
    <row r="81" spans="1:13" x14ac:dyDescent="0.2">
      <c r="A81" s="214"/>
      <c r="B81" s="213"/>
      <c r="C81" s="215"/>
      <c r="D81" s="49" t="s">
        <v>119</v>
      </c>
      <c r="E81" s="50" t="str">
        <f>VLOOKUP(D81,Fornecedores,2,0)</f>
        <v>03.123.885/0001-04</v>
      </c>
      <c r="F81" s="51" t="str">
        <f t="shared" si="7"/>
        <v>(19) 3604-7323</v>
      </c>
      <c r="G81" s="51" t="str">
        <f t="shared" si="8"/>
        <v>Fillip Otavio</v>
      </c>
      <c r="H81" s="165">
        <v>41857</v>
      </c>
      <c r="I81" s="52">
        <v>122.35</v>
      </c>
      <c r="J81" s="52">
        <f t="shared" si="5"/>
        <v>122.35</v>
      </c>
      <c r="K81" s="216"/>
      <c r="L81" s="216"/>
      <c r="M81" s="20">
        <v>43</v>
      </c>
    </row>
    <row r="82" spans="1:13" x14ac:dyDescent="0.2">
      <c r="A82" s="214"/>
      <c r="B82" s="213"/>
      <c r="C82" s="215"/>
      <c r="D82" s="49" t="s">
        <v>113</v>
      </c>
      <c r="E82" s="50" t="str">
        <f>VLOOKUP(D82,Fornecedores,2,0)</f>
        <v>92.965.524/0001-35</v>
      </c>
      <c r="F82" s="51" t="str">
        <f t="shared" si="7"/>
        <v>(51) 2121-5500</v>
      </c>
      <c r="G82" s="51" t="str">
        <f t="shared" si="8"/>
        <v>Rafael/Jadir</v>
      </c>
      <c r="H82" s="165">
        <v>41862</v>
      </c>
      <c r="I82" s="52">
        <v>154.31</v>
      </c>
      <c r="J82" s="52">
        <f t="shared" si="5"/>
        <v>154.31</v>
      </c>
      <c r="K82" s="216"/>
      <c r="L82" s="216"/>
      <c r="M82" s="20">
        <v>52</v>
      </c>
    </row>
    <row r="83" spans="1:13" x14ac:dyDescent="0.2">
      <c r="A83" s="214">
        <v>41</v>
      </c>
      <c r="B83" s="213">
        <v>2.5</v>
      </c>
      <c r="C83" s="215" t="s">
        <v>191</v>
      </c>
      <c r="D83" s="54" t="str">
        <f>D80</f>
        <v>MULTHIDRO</v>
      </c>
      <c r="E83" s="50" t="s">
        <v>333</v>
      </c>
      <c r="F83" s="51" t="str">
        <f t="shared" si="7"/>
        <v>(11) 2082-9800</v>
      </c>
      <c r="G83" s="51" t="str">
        <f t="shared" si="8"/>
        <v>Leony</v>
      </c>
      <c r="H83" s="169">
        <f>H80</f>
        <v>41857</v>
      </c>
      <c r="I83" s="55">
        <v>143</v>
      </c>
      <c r="J83" s="55">
        <f t="shared" si="5"/>
        <v>143</v>
      </c>
      <c r="K83" s="210">
        <f>MINA(J83:J85)</f>
        <v>112.69</v>
      </c>
      <c r="L83" s="210">
        <f>AVERAGE(J83:J85)</f>
        <v>141.22999999999999</v>
      </c>
      <c r="M83" s="20">
        <v>39</v>
      </c>
    </row>
    <row r="84" spans="1:13" x14ac:dyDescent="0.2">
      <c r="A84" s="214"/>
      <c r="B84" s="213"/>
      <c r="C84" s="215"/>
      <c r="D84" s="49" t="s">
        <v>119</v>
      </c>
      <c r="E84" s="50" t="str">
        <f>VLOOKUP(D84,Fornecedores,2,0)</f>
        <v>03.123.885/0001-04</v>
      </c>
      <c r="F84" s="51" t="str">
        <f t="shared" si="7"/>
        <v>(19) 3604-7323</v>
      </c>
      <c r="G84" s="51" t="str">
        <f t="shared" si="8"/>
        <v>Fillip Otavio</v>
      </c>
      <c r="H84" s="165">
        <v>41857</v>
      </c>
      <c r="I84" s="52">
        <v>112.69</v>
      </c>
      <c r="J84" s="52">
        <f t="shared" si="5"/>
        <v>112.69</v>
      </c>
      <c r="K84" s="216"/>
      <c r="L84" s="216"/>
      <c r="M84" s="20">
        <v>54</v>
      </c>
    </row>
    <row r="85" spans="1:13" x14ac:dyDescent="0.2">
      <c r="A85" s="214"/>
      <c r="B85" s="213"/>
      <c r="C85" s="215"/>
      <c r="D85" s="49" t="s">
        <v>113</v>
      </c>
      <c r="E85" s="50" t="str">
        <f>VLOOKUP(D85,Fornecedores,2,0)</f>
        <v>92.965.524/0001-35</v>
      </c>
      <c r="F85" s="51" t="str">
        <f t="shared" si="7"/>
        <v>(51) 2121-5500</v>
      </c>
      <c r="G85" s="51" t="str">
        <f t="shared" si="8"/>
        <v>Rafael/Jadir</v>
      </c>
      <c r="H85" s="165">
        <v>41862</v>
      </c>
      <c r="I85" s="52">
        <v>168</v>
      </c>
      <c r="J85" s="52">
        <f t="shared" si="5"/>
        <v>168</v>
      </c>
      <c r="K85" s="216"/>
      <c r="L85" s="216"/>
      <c r="M85" s="20">
        <v>52</v>
      </c>
    </row>
    <row r="86" spans="1:13" x14ac:dyDescent="0.2">
      <c r="A86" s="214">
        <v>42</v>
      </c>
      <c r="B86" s="213">
        <v>5</v>
      </c>
      <c r="C86" s="215" t="s">
        <v>190</v>
      </c>
      <c r="D86" s="54" t="str">
        <f>D83</f>
        <v>MULTHIDRO</v>
      </c>
      <c r="E86" s="50" t="s">
        <v>333</v>
      </c>
      <c r="F86" s="51" t="str">
        <f t="shared" si="7"/>
        <v>(11) 2082-9800</v>
      </c>
      <c r="G86" s="51" t="str">
        <f t="shared" si="8"/>
        <v>Leony</v>
      </c>
      <c r="H86" s="169">
        <f>H83</f>
        <v>41857</v>
      </c>
      <c r="I86" s="55">
        <v>186</v>
      </c>
      <c r="J86" s="55">
        <f t="shared" si="5"/>
        <v>186</v>
      </c>
      <c r="K86" s="210">
        <f>MINA(J86:J88)</f>
        <v>167.38</v>
      </c>
      <c r="L86" s="210">
        <f>AVERAGE(J86:J88)</f>
        <v>190.85666666666665</v>
      </c>
      <c r="M86" s="20">
        <v>39</v>
      </c>
    </row>
    <row r="87" spans="1:13" x14ac:dyDescent="0.2">
      <c r="A87" s="214"/>
      <c r="B87" s="213"/>
      <c r="C87" s="215"/>
      <c r="D87" s="49" t="s">
        <v>119</v>
      </c>
      <c r="E87" s="50" t="str">
        <f>VLOOKUP(D87,Fornecedores,2,0)</f>
        <v>03.123.885/0001-04</v>
      </c>
      <c r="F87" s="51" t="str">
        <f t="shared" si="7"/>
        <v>(19) 3604-7323</v>
      </c>
      <c r="G87" s="51" t="str">
        <f t="shared" si="8"/>
        <v>Fillip Otavio</v>
      </c>
      <c r="H87" s="165">
        <v>41857</v>
      </c>
      <c r="I87" s="52">
        <v>167.38</v>
      </c>
      <c r="J87" s="52">
        <f t="shared" si="5"/>
        <v>167.38</v>
      </c>
      <c r="K87" s="216"/>
      <c r="L87" s="216"/>
      <c r="M87" s="20">
        <v>54</v>
      </c>
    </row>
    <row r="88" spans="1:13" ht="16.5" customHeight="1" x14ac:dyDescent="0.2">
      <c r="A88" s="214"/>
      <c r="B88" s="213"/>
      <c r="C88" s="215"/>
      <c r="D88" s="49" t="s">
        <v>113</v>
      </c>
      <c r="E88" s="50" t="str">
        <f>VLOOKUP(D88,Fornecedores,2,0)</f>
        <v>92.965.524/0001-35</v>
      </c>
      <c r="F88" s="51" t="str">
        <f t="shared" si="7"/>
        <v>(51) 2121-5500</v>
      </c>
      <c r="G88" s="51" t="str">
        <f t="shared" si="8"/>
        <v>Rafael/Jadir</v>
      </c>
      <c r="H88" s="165">
        <v>41862</v>
      </c>
      <c r="I88" s="52">
        <v>219.19</v>
      </c>
      <c r="J88" s="52">
        <f t="shared" si="5"/>
        <v>219.19</v>
      </c>
      <c r="K88" s="216"/>
      <c r="L88" s="216"/>
      <c r="M88" s="20">
        <v>52</v>
      </c>
    </row>
    <row r="89" spans="1:13" x14ac:dyDescent="0.2">
      <c r="A89" s="214">
        <v>43</v>
      </c>
      <c r="B89" s="213">
        <v>2.5</v>
      </c>
      <c r="C89" s="215" t="s">
        <v>189</v>
      </c>
      <c r="D89" s="54" t="str">
        <f>D86</f>
        <v>MULTHIDRO</v>
      </c>
      <c r="E89" s="50" t="s">
        <v>333</v>
      </c>
      <c r="F89" s="51" t="str">
        <f t="shared" si="7"/>
        <v>(11) 2082-9800</v>
      </c>
      <c r="G89" s="51" t="str">
        <f t="shared" si="8"/>
        <v>Leony</v>
      </c>
      <c r="H89" s="169">
        <f>H86</f>
        <v>41857</v>
      </c>
      <c r="I89" s="55">
        <v>125</v>
      </c>
      <c r="J89" s="55">
        <f t="shared" si="5"/>
        <v>125</v>
      </c>
      <c r="K89" s="210">
        <f>MINA(J89:J91)</f>
        <v>125</v>
      </c>
      <c r="L89" s="210">
        <f>AVERAGE(J89:J91)</f>
        <v>140.64333333333335</v>
      </c>
      <c r="M89" s="20">
        <v>39</v>
      </c>
    </row>
    <row r="90" spans="1:13" x14ac:dyDescent="0.2">
      <c r="A90" s="214"/>
      <c r="B90" s="213"/>
      <c r="C90" s="215"/>
      <c r="D90" s="49" t="s">
        <v>119</v>
      </c>
      <c r="E90" s="50" t="str">
        <f>VLOOKUP(D90,Fornecedores,2,0)</f>
        <v>03.123.885/0001-04</v>
      </c>
      <c r="F90" s="51" t="str">
        <f t="shared" si="7"/>
        <v>(19) 3604-7323</v>
      </c>
      <c r="G90" s="51" t="str">
        <f t="shared" si="8"/>
        <v>Fillip Otavio</v>
      </c>
      <c r="H90" s="165">
        <v>41857</v>
      </c>
      <c r="I90" s="52">
        <v>154.56</v>
      </c>
      <c r="J90" s="52">
        <f t="shared" si="5"/>
        <v>154.56</v>
      </c>
      <c r="K90" s="216"/>
      <c r="L90" s="216"/>
      <c r="M90" s="20">
        <v>54</v>
      </c>
    </row>
    <row r="91" spans="1:13" x14ac:dyDescent="0.2">
      <c r="A91" s="214"/>
      <c r="B91" s="213"/>
      <c r="C91" s="215"/>
      <c r="D91" s="49" t="s">
        <v>113</v>
      </c>
      <c r="E91" s="50" t="str">
        <f>VLOOKUP(D91,Fornecedores,2,0)</f>
        <v>92.965.524/0001-35</v>
      </c>
      <c r="F91" s="51" t="str">
        <f t="shared" si="7"/>
        <v>(51) 2121-5500</v>
      </c>
      <c r="G91" s="51" t="str">
        <f t="shared" si="8"/>
        <v>Rafael/Jadir</v>
      </c>
      <c r="H91" s="165">
        <v>41862</v>
      </c>
      <c r="I91" s="52">
        <v>142.37</v>
      </c>
      <c r="J91" s="52">
        <f t="shared" si="5"/>
        <v>142.37</v>
      </c>
      <c r="K91" s="216"/>
      <c r="L91" s="216"/>
      <c r="M91" s="20">
        <v>52</v>
      </c>
    </row>
    <row r="92" spans="1:13" x14ac:dyDescent="0.2">
      <c r="A92" s="214">
        <v>44</v>
      </c>
      <c r="B92" s="213">
        <v>2.5</v>
      </c>
      <c r="C92" s="215" t="s">
        <v>250</v>
      </c>
      <c r="D92" s="49" t="s">
        <v>331</v>
      </c>
      <c r="E92" s="50" t="s">
        <v>332</v>
      </c>
      <c r="F92" s="51"/>
      <c r="G92" s="51"/>
      <c r="H92" s="165">
        <v>41947</v>
      </c>
      <c r="I92" s="52">
        <v>98</v>
      </c>
      <c r="J92" s="52">
        <f t="shared" si="5"/>
        <v>98</v>
      </c>
      <c r="K92" s="216">
        <f>MINA(J92:J94)</f>
        <v>98</v>
      </c>
      <c r="L92" s="210">
        <f>AVERAGE(J92:J94)</f>
        <v>128.26666666666668</v>
      </c>
      <c r="M92" s="20">
        <v>29</v>
      </c>
    </row>
    <row r="93" spans="1:13" x14ac:dyDescent="0.2">
      <c r="A93" s="214"/>
      <c r="B93" s="213"/>
      <c r="C93" s="215"/>
      <c r="D93" s="54" t="s">
        <v>342</v>
      </c>
      <c r="E93" s="50" t="s">
        <v>341</v>
      </c>
      <c r="F93" s="51"/>
      <c r="G93" s="51"/>
      <c r="H93" s="169">
        <v>41947</v>
      </c>
      <c r="I93" s="55">
        <v>136.80000000000001</v>
      </c>
      <c r="J93" s="55">
        <f t="shared" si="5"/>
        <v>136.80000000000001</v>
      </c>
      <c r="K93" s="210"/>
      <c r="L93" s="216"/>
      <c r="M93" s="56">
        <v>72</v>
      </c>
    </row>
    <row r="94" spans="1:13" x14ac:dyDescent="0.2">
      <c r="A94" s="214"/>
      <c r="B94" s="213"/>
      <c r="C94" s="215"/>
      <c r="D94" s="49" t="s">
        <v>119</v>
      </c>
      <c r="E94" s="50" t="s">
        <v>343</v>
      </c>
      <c r="F94" s="51"/>
      <c r="G94" s="51"/>
      <c r="H94" s="165">
        <v>41947</v>
      </c>
      <c r="I94" s="52">
        <v>150</v>
      </c>
      <c r="J94" s="52">
        <f t="shared" si="5"/>
        <v>150</v>
      </c>
      <c r="K94" s="216"/>
      <c r="L94" s="216"/>
      <c r="M94" s="20">
        <v>54</v>
      </c>
    </row>
    <row r="95" spans="1:13" x14ac:dyDescent="0.2">
      <c r="A95" s="214">
        <v>44</v>
      </c>
      <c r="B95" s="213">
        <v>2.5</v>
      </c>
      <c r="C95" s="215" t="s">
        <v>188</v>
      </c>
      <c r="D95" s="49" t="s">
        <v>370</v>
      </c>
      <c r="E95" s="50" t="s">
        <v>123</v>
      </c>
      <c r="F95" s="51" t="e">
        <f t="shared" ref="F95:F107" si="9">VLOOKUP(D95,Fornecedores,3,0)</f>
        <v>#N/A</v>
      </c>
      <c r="G95" s="51" t="e">
        <f>VLOOKUP(D95,Fornecedores,4,0)</f>
        <v>#N/A</v>
      </c>
      <c r="H95" s="165">
        <v>41922</v>
      </c>
      <c r="I95" s="52">
        <v>181.2</v>
      </c>
      <c r="J95" s="52">
        <f t="shared" si="5"/>
        <v>181.2</v>
      </c>
      <c r="K95" s="216">
        <f>MINA(J95:J97)</f>
        <v>167.14</v>
      </c>
      <c r="L95" s="216">
        <f>AVERAGE(J95:J97)</f>
        <v>172.44666666666663</v>
      </c>
      <c r="M95" s="20">
        <v>52</v>
      </c>
    </row>
    <row r="96" spans="1:13" x14ac:dyDescent="0.2">
      <c r="A96" s="214"/>
      <c r="B96" s="213"/>
      <c r="C96" s="215"/>
      <c r="D96" s="49" t="s">
        <v>175</v>
      </c>
      <c r="E96" s="50" t="str">
        <f>VLOOKUP(D96,Fornecedores,2,0)</f>
        <v>92.723.881/0001-97</v>
      </c>
      <c r="F96" s="51" t="str">
        <f t="shared" si="9"/>
        <v>(54) 3343-1722</v>
      </c>
      <c r="G96" s="51"/>
      <c r="H96" s="165">
        <v>41857</v>
      </c>
      <c r="I96" s="52">
        <v>169</v>
      </c>
      <c r="J96" s="52">
        <f t="shared" si="5"/>
        <v>169</v>
      </c>
      <c r="K96" s="216"/>
      <c r="L96" s="216"/>
      <c r="M96" s="56">
        <v>12</v>
      </c>
    </row>
    <row r="97" spans="1:13" x14ac:dyDescent="0.2">
      <c r="A97" s="214"/>
      <c r="B97" s="213"/>
      <c r="C97" s="215"/>
      <c r="D97" s="49" t="s">
        <v>113</v>
      </c>
      <c r="E97" s="50" t="str">
        <f>VLOOKUP(D97,Fornecedores,2,0)</f>
        <v>92.965.524/0001-35</v>
      </c>
      <c r="F97" s="51" t="str">
        <f t="shared" si="9"/>
        <v>(51) 2121-5500</v>
      </c>
      <c r="G97" s="51" t="str">
        <f t="shared" ref="G97:G107" si="10">VLOOKUP(D97,Fornecedores,4,0)</f>
        <v>Rafael/Jadir</v>
      </c>
      <c r="H97" s="165">
        <v>41862</v>
      </c>
      <c r="I97" s="52">
        <v>167.14</v>
      </c>
      <c r="J97" s="52">
        <f t="shared" si="5"/>
        <v>167.14</v>
      </c>
      <c r="K97" s="216"/>
      <c r="L97" s="216"/>
      <c r="M97" s="56">
        <v>52</v>
      </c>
    </row>
    <row r="98" spans="1:13" x14ac:dyDescent="0.2">
      <c r="A98" s="214">
        <v>45</v>
      </c>
      <c r="B98" s="213">
        <v>5</v>
      </c>
      <c r="C98" s="215" t="s">
        <v>187</v>
      </c>
      <c r="D98" s="54" t="str">
        <f>D89</f>
        <v>MULTHIDRO</v>
      </c>
      <c r="E98" s="50" t="s">
        <v>333</v>
      </c>
      <c r="F98" s="51" t="str">
        <f t="shared" si="9"/>
        <v>(11) 2082-9800</v>
      </c>
      <c r="G98" s="51" t="str">
        <f t="shared" si="10"/>
        <v>Leony</v>
      </c>
      <c r="H98" s="169">
        <f>H89</f>
        <v>41857</v>
      </c>
      <c r="I98" s="55">
        <v>197</v>
      </c>
      <c r="J98" s="55">
        <f t="shared" si="5"/>
        <v>197</v>
      </c>
      <c r="K98" s="210">
        <f>MINA(J98:J100)</f>
        <v>167.38001</v>
      </c>
      <c r="L98" s="210">
        <f>AVERAGE(J98:J100)</f>
        <v>181.26000333333332</v>
      </c>
      <c r="M98" s="20">
        <v>39</v>
      </c>
    </row>
    <row r="99" spans="1:13" x14ac:dyDescent="0.2">
      <c r="A99" s="214"/>
      <c r="B99" s="213"/>
      <c r="C99" s="215"/>
      <c r="D99" s="49" t="s">
        <v>119</v>
      </c>
      <c r="E99" s="50" t="str">
        <f>VLOOKUP(D99,Fornecedores,2,0)</f>
        <v>03.123.885/0001-04</v>
      </c>
      <c r="F99" s="51" t="str">
        <f t="shared" si="9"/>
        <v>(19) 3604-7323</v>
      </c>
      <c r="G99" s="51" t="str">
        <f t="shared" si="10"/>
        <v>Fillip Otavio</v>
      </c>
      <c r="H99" s="165">
        <v>41857</v>
      </c>
      <c r="I99" s="52">
        <v>167.38001</v>
      </c>
      <c r="J99" s="52">
        <f t="shared" si="5"/>
        <v>167.38001</v>
      </c>
      <c r="K99" s="216"/>
      <c r="L99" s="216"/>
      <c r="M99" s="20">
        <v>54</v>
      </c>
    </row>
    <row r="100" spans="1:13" x14ac:dyDescent="0.2">
      <c r="A100" s="214"/>
      <c r="B100" s="213"/>
      <c r="C100" s="215"/>
      <c r="D100" s="49" t="s">
        <v>113</v>
      </c>
      <c r="E100" s="50" t="str">
        <f>VLOOKUP(D100,Fornecedores,2,0)</f>
        <v>92.965.524/0001-35</v>
      </c>
      <c r="F100" s="51" t="str">
        <f t="shared" si="9"/>
        <v>(51) 2121-5500</v>
      </c>
      <c r="G100" s="51" t="str">
        <f t="shared" si="10"/>
        <v>Rafael/Jadir</v>
      </c>
      <c r="H100" s="165">
        <v>41862</v>
      </c>
      <c r="I100" s="52">
        <v>179.4</v>
      </c>
      <c r="J100" s="52">
        <f t="shared" si="5"/>
        <v>179.4</v>
      </c>
      <c r="K100" s="216"/>
      <c r="L100" s="216"/>
      <c r="M100" s="20">
        <v>52</v>
      </c>
    </row>
    <row r="101" spans="1:13" x14ac:dyDescent="0.2">
      <c r="A101" s="214">
        <v>46</v>
      </c>
      <c r="B101" s="213">
        <v>5</v>
      </c>
      <c r="C101" s="215" t="s">
        <v>186</v>
      </c>
      <c r="D101" s="54" t="str">
        <f>D98</f>
        <v>MULTHIDRO</v>
      </c>
      <c r="E101" s="50" t="s">
        <v>333</v>
      </c>
      <c r="F101" s="51" t="str">
        <f t="shared" si="9"/>
        <v>(11) 2082-9800</v>
      </c>
      <c r="G101" s="51" t="str">
        <f t="shared" si="10"/>
        <v>Leony</v>
      </c>
      <c r="H101" s="169">
        <f>H98</f>
        <v>41857</v>
      </c>
      <c r="I101" s="55">
        <v>132.69999999999999</v>
      </c>
      <c r="J101" s="55">
        <f t="shared" si="5"/>
        <v>132.69999999999999</v>
      </c>
      <c r="K101" s="210">
        <f>MINA(J101:J103)</f>
        <v>118.85</v>
      </c>
      <c r="L101" s="210">
        <f>AVERAGE(J101:J103)</f>
        <v>134.91</v>
      </c>
      <c r="M101" s="20">
        <v>39</v>
      </c>
    </row>
    <row r="102" spans="1:13" x14ac:dyDescent="0.2">
      <c r="A102" s="214"/>
      <c r="B102" s="213"/>
      <c r="C102" s="215"/>
      <c r="D102" s="49" t="s">
        <v>119</v>
      </c>
      <c r="E102" s="50" t="str">
        <f>VLOOKUP(D102,Fornecedores,2,0)</f>
        <v>03.123.885/0001-04</v>
      </c>
      <c r="F102" s="51" t="str">
        <f t="shared" si="9"/>
        <v>(19) 3604-7323</v>
      </c>
      <c r="G102" s="51" t="str">
        <f t="shared" si="10"/>
        <v>Fillip Otavio</v>
      </c>
      <c r="H102" s="165">
        <v>41857</v>
      </c>
      <c r="I102" s="52">
        <v>118.85</v>
      </c>
      <c r="J102" s="52">
        <f t="shared" si="5"/>
        <v>118.85</v>
      </c>
      <c r="K102" s="216"/>
      <c r="L102" s="216"/>
      <c r="M102" s="20">
        <v>54</v>
      </c>
    </row>
    <row r="103" spans="1:13" x14ac:dyDescent="0.2">
      <c r="A103" s="214"/>
      <c r="B103" s="213"/>
      <c r="C103" s="215"/>
      <c r="D103" s="49" t="s">
        <v>113</v>
      </c>
      <c r="E103" s="50" t="str">
        <f>VLOOKUP(D103,Fornecedores,2,0)</f>
        <v>92.965.524/0001-35</v>
      </c>
      <c r="F103" s="51" t="str">
        <f t="shared" si="9"/>
        <v>(51) 2121-5500</v>
      </c>
      <c r="G103" s="51" t="str">
        <f t="shared" si="10"/>
        <v>Rafael/Jadir</v>
      </c>
      <c r="H103" s="165">
        <v>41862</v>
      </c>
      <c r="I103" s="52">
        <v>153.18</v>
      </c>
      <c r="J103" s="52">
        <f t="shared" si="5"/>
        <v>153.18</v>
      </c>
      <c r="K103" s="216"/>
      <c r="L103" s="216"/>
      <c r="M103" s="20">
        <v>52</v>
      </c>
    </row>
    <row r="104" spans="1:13" x14ac:dyDescent="0.2">
      <c r="A104" s="214">
        <v>47</v>
      </c>
      <c r="B104" s="213">
        <v>2.5</v>
      </c>
      <c r="C104" s="215" t="s">
        <v>185</v>
      </c>
      <c r="D104" s="54" t="str">
        <f>D101</f>
        <v>MULTHIDRO</v>
      </c>
      <c r="E104" s="50" t="s">
        <v>333</v>
      </c>
      <c r="F104" s="51" t="str">
        <f t="shared" si="9"/>
        <v>(11) 2082-9800</v>
      </c>
      <c r="G104" s="51" t="str">
        <f t="shared" si="10"/>
        <v>Leony</v>
      </c>
      <c r="H104" s="169">
        <f>H101</f>
        <v>41857</v>
      </c>
      <c r="I104" s="55">
        <v>130.1</v>
      </c>
      <c r="J104" s="55">
        <f t="shared" si="5"/>
        <v>130.1</v>
      </c>
      <c r="K104" s="210">
        <f>MINA(J104:J106)</f>
        <v>117.59</v>
      </c>
      <c r="L104" s="210">
        <f>AVERAGE(J104:J106)</f>
        <v>126.55333333333333</v>
      </c>
      <c r="M104" s="20">
        <v>39</v>
      </c>
    </row>
    <row r="105" spans="1:13" x14ac:dyDescent="0.2">
      <c r="A105" s="214"/>
      <c r="B105" s="213"/>
      <c r="C105" s="215"/>
      <c r="D105" s="49" t="s">
        <v>119</v>
      </c>
      <c r="E105" s="50" t="str">
        <f>VLOOKUP(D105,Fornecedores,2,0)</f>
        <v>03.123.885/0001-04</v>
      </c>
      <c r="F105" s="51" t="str">
        <f t="shared" si="9"/>
        <v>(19) 3604-7323</v>
      </c>
      <c r="G105" s="51" t="str">
        <f t="shared" si="10"/>
        <v>Fillip Otavio</v>
      </c>
      <c r="H105" s="165">
        <v>41857</v>
      </c>
      <c r="I105" s="52">
        <v>117.59</v>
      </c>
      <c r="J105" s="52">
        <f t="shared" si="5"/>
        <v>117.59</v>
      </c>
      <c r="K105" s="216"/>
      <c r="L105" s="216"/>
      <c r="M105" s="20">
        <v>54</v>
      </c>
    </row>
    <row r="106" spans="1:13" x14ac:dyDescent="0.2">
      <c r="A106" s="214"/>
      <c r="B106" s="213"/>
      <c r="C106" s="215"/>
      <c r="D106" s="54" t="s">
        <v>113</v>
      </c>
      <c r="E106" s="50" t="str">
        <f>VLOOKUP(D106,Fornecedores,2,0)</f>
        <v>92.965.524/0001-35</v>
      </c>
      <c r="F106" s="51" t="str">
        <f t="shared" si="9"/>
        <v>(51) 2121-5500</v>
      </c>
      <c r="G106" s="51" t="str">
        <f t="shared" si="10"/>
        <v>Rafael/Jadir</v>
      </c>
      <c r="H106" s="169">
        <v>41862</v>
      </c>
      <c r="I106" s="55">
        <v>131.97</v>
      </c>
      <c r="J106" s="55">
        <f t="shared" si="5"/>
        <v>131.97</v>
      </c>
      <c r="K106" s="210"/>
      <c r="L106" s="210"/>
      <c r="M106" s="20">
        <v>52</v>
      </c>
    </row>
    <row r="107" spans="1:13" x14ac:dyDescent="0.2">
      <c r="A107" s="214">
        <v>48</v>
      </c>
      <c r="B107" s="213">
        <v>5</v>
      </c>
      <c r="C107" s="215" t="s">
        <v>184</v>
      </c>
      <c r="D107" s="49" t="s">
        <v>119</v>
      </c>
      <c r="E107" s="50" t="str">
        <f>VLOOKUP(D107,Fornecedores,2,0)</f>
        <v>03.123.885/0001-04</v>
      </c>
      <c r="F107" s="51" t="str">
        <f t="shared" si="9"/>
        <v>(19) 3604-7323</v>
      </c>
      <c r="G107" s="51" t="str">
        <f t="shared" si="10"/>
        <v>Fillip Otavio</v>
      </c>
      <c r="H107" s="165">
        <f>H104</f>
        <v>41857</v>
      </c>
      <c r="I107" s="52">
        <v>403.65</v>
      </c>
      <c r="J107" s="52">
        <f t="shared" si="5"/>
        <v>403.65</v>
      </c>
      <c r="K107" s="216">
        <f>MINA(J107:J109)</f>
        <v>403.65</v>
      </c>
      <c r="L107" s="216">
        <f>AVERAGE(J107:J109)</f>
        <v>667.92333333333329</v>
      </c>
      <c r="M107" s="20">
        <v>54</v>
      </c>
    </row>
    <row r="108" spans="1:13" x14ac:dyDescent="0.2">
      <c r="A108" s="214"/>
      <c r="B108" s="213"/>
      <c r="C108" s="215"/>
      <c r="D108" s="49" t="s">
        <v>370</v>
      </c>
      <c r="E108" s="50" t="s">
        <v>123</v>
      </c>
      <c r="F108" s="51"/>
      <c r="G108" s="51"/>
      <c r="H108" s="165">
        <v>41887</v>
      </c>
      <c r="I108" s="52">
        <v>914.63</v>
      </c>
      <c r="J108" s="52">
        <f t="shared" si="5"/>
        <v>914.63</v>
      </c>
      <c r="K108" s="216"/>
      <c r="L108" s="216"/>
      <c r="M108" s="20">
        <v>52</v>
      </c>
    </row>
    <row r="109" spans="1:13" x14ac:dyDescent="0.2">
      <c r="A109" s="214"/>
      <c r="B109" s="213"/>
      <c r="C109" s="215"/>
      <c r="D109" s="54" t="s">
        <v>112</v>
      </c>
      <c r="E109" s="50" t="s">
        <v>333</v>
      </c>
      <c r="F109" s="51" t="str">
        <f t="shared" ref="F109:F123" si="11">VLOOKUP(D109,Fornecedores,3,0)</f>
        <v>(11) 2082-9800</v>
      </c>
      <c r="G109" s="51" t="str">
        <f t="shared" ref="G109:G123" si="12">VLOOKUP(D109,Fornecedores,4,0)</f>
        <v>Leony</v>
      </c>
      <c r="H109" s="169">
        <v>41857</v>
      </c>
      <c r="I109" s="55">
        <v>685.49</v>
      </c>
      <c r="J109" s="55">
        <f t="shared" si="5"/>
        <v>685.49</v>
      </c>
      <c r="K109" s="210"/>
      <c r="L109" s="210"/>
      <c r="M109" s="20">
        <v>39</v>
      </c>
    </row>
    <row r="110" spans="1:13" x14ac:dyDescent="0.2">
      <c r="A110" s="214">
        <v>49</v>
      </c>
      <c r="B110" s="213">
        <v>5</v>
      </c>
      <c r="C110" s="215" t="s">
        <v>183</v>
      </c>
      <c r="D110" s="49" t="s">
        <v>119</v>
      </c>
      <c r="E110" s="50" t="str">
        <f>VLOOKUP(D110,Fornecedores,2,0)</f>
        <v>03.123.885/0001-04</v>
      </c>
      <c r="F110" s="51" t="str">
        <f t="shared" si="11"/>
        <v>(19) 3604-7323</v>
      </c>
      <c r="G110" s="51" t="str">
        <f t="shared" si="12"/>
        <v>Fillip Otavio</v>
      </c>
      <c r="H110" s="165">
        <f>H104</f>
        <v>41857</v>
      </c>
      <c r="I110" s="52">
        <v>510.02499999999998</v>
      </c>
      <c r="J110" s="52">
        <f t="shared" si="5"/>
        <v>510.02499999999998</v>
      </c>
      <c r="K110" s="216">
        <f>MINA(J110:J112)</f>
        <v>510.02499999999998</v>
      </c>
      <c r="L110" s="216">
        <f>AVERAGE(J110:J112)</f>
        <v>756.19833333333327</v>
      </c>
      <c r="M110" s="20">
        <v>54</v>
      </c>
    </row>
    <row r="111" spans="1:13" x14ac:dyDescent="0.2">
      <c r="A111" s="214"/>
      <c r="B111" s="213"/>
      <c r="C111" s="215"/>
      <c r="D111" s="49" t="s">
        <v>370</v>
      </c>
      <c r="E111" s="50" t="s">
        <v>123</v>
      </c>
      <c r="F111" s="51" t="e">
        <f t="shared" si="11"/>
        <v>#N/A</v>
      </c>
      <c r="G111" s="51" t="e">
        <f t="shared" si="12"/>
        <v>#N/A</v>
      </c>
      <c r="H111" s="165">
        <v>41857</v>
      </c>
      <c r="I111" s="52">
        <v>991.41</v>
      </c>
      <c r="J111" s="52">
        <f t="shared" si="5"/>
        <v>991.41</v>
      </c>
      <c r="K111" s="216"/>
      <c r="L111" s="216"/>
      <c r="M111" s="20">
        <v>52</v>
      </c>
    </row>
    <row r="112" spans="1:13" x14ac:dyDescent="0.2">
      <c r="A112" s="214"/>
      <c r="B112" s="213"/>
      <c r="C112" s="215"/>
      <c r="D112" s="49" t="s">
        <v>112</v>
      </c>
      <c r="E112" s="50" t="s">
        <v>333</v>
      </c>
      <c r="F112" s="51" t="str">
        <f t="shared" si="11"/>
        <v>(11) 2082-9800</v>
      </c>
      <c r="G112" s="51" t="str">
        <f t="shared" si="12"/>
        <v>Leony</v>
      </c>
      <c r="H112" s="165">
        <v>41888</v>
      </c>
      <c r="I112" s="52">
        <v>767.16</v>
      </c>
      <c r="J112" s="52">
        <f t="shared" si="5"/>
        <v>767.16</v>
      </c>
      <c r="K112" s="216"/>
      <c r="L112" s="216"/>
      <c r="M112" s="20">
        <v>39</v>
      </c>
    </row>
    <row r="113" spans="1:13" x14ac:dyDescent="0.2">
      <c r="A113" s="214">
        <v>50</v>
      </c>
      <c r="B113" s="213">
        <v>5</v>
      </c>
      <c r="C113" s="215" t="s">
        <v>182</v>
      </c>
      <c r="D113" s="49" t="s">
        <v>119</v>
      </c>
      <c r="E113" s="50" t="str">
        <f>VLOOKUP(D113,Fornecedores,2,0)</f>
        <v>03.123.885/0001-04</v>
      </c>
      <c r="F113" s="51" t="str">
        <f t="shared" si="11"/>
        <v>(19) 3604-7323</v>
      </c>
      <c r="G113" s="51" t="str">
        <f t="shared" si="12"/>
        <v>Fillip Otavio</v>
      </c>
      <c r="H113" s="165">
        <f>H104</f>
        <v>41857</v>
      </c>
      <c r="I113" s="52">
        <v>180.27399999999997</v>
      </c>
      <c r="J113" s="52">
        <f t="shared" si="5"/>
        <v>180.27399999999997</v>
      </c>
      <c r="K113" s="216">
        <f>MINA(J113:J115)</f>
        <v>180.27399999999997</v>
      </c>
      <c r="L113" s="216">
        <f>AVERAGE(J113:J115)</f>
        <v>186.27466666666666</v>
      </c>
      <c r="M113" s="20">
        <v>54</v>
      </c>
    </row>
    <row r="114" spans="1:13" x14ac:dyDescent="0.2">
      <c r="A114" s="214"/>
      <c r="B114" s="213"/>
      <c r="C114" s="215"/>
      <c r="D114" s="49" t="s">
        <v>370</v>
      </c>
      <c r="E114" s="50" t="s">
        <v>123</v>
      </c>
      <c r="F114" s="51" t="e">
        <f t="shared" si="11"/>
        <v>#N/A</v>
      </c>
      <c r="G114" s="51" t="e">
        <f t="shared" si="12"/>
        <v>#N/A</v>
      </c>
      <c r="H114" s="165">
        <v>41857</v>
      </c>
      <c r="I114" s="52">
        <v>197.53</v>
      </c>
      <c r="J114" s="52">
        <f t="shared" si="5"/>
        <v>197.53</v>
      </c>
      <c r="K114" s="216"/>
      <c r="L114" s="216"/>
      <c r="M114" s="20">
        <v>52</v>
      </c>
    </row>
    <row r="115" spans="1:13" x14ac:dyDescent="0.2">
      <c r="A115" s="214"/>
      <c r="B115" s="213"/>
      <c r="C115" s="215"/>
      <c r="D115" s="49" t="s">
        <v>112</v>
      </c>
      <c r="E115" s="50" t="s">
        <v>333</v>
      </c>
      <c r="F115" s="51" t="str">
        <f t="shared" si="11"/>
        <v>(11) 2082-9800</v>
      </c>
      <c r="G115" s="51" t="str">
        <f t="shared" si="12"/>
        <v>Leony</v>
      </c>
      <c r="H115" s="165">
        <v>41862</v>
      </c>
      <c r="I115" s="52">
        <v>181.02</v>
      </c>
      <c r="J115" s="52">
        <f t="shared" si="5"/>
        <v>181.02</v>
      </c>
      <c r="K115" s="216"/>
      <c r="L115" s="216"/>
      <c r="M115" s="20">
        <v>39</v>
      </c>
    </row>
    <row r="116" spans="1:13" x14ac:dyDescent="0.2">
      <c r="A116" s="214">
        <v>51</v>
      </c>
      <c r="B116" s="213">
        <v>5</v>
      </c>
      <c r="C116" s="215" t="s">
        <v>181</v>
      </c>
      <c r="D116" s="49" t="s">
        <v>119</v>
      </c>
      <c r="E116" s="50" t="str">
        <f>VLOOKUP(D116,Fornecedores,2,0)</f>
        <v>03.123.885/0001-04</v>
      </c>
      <c r="F116" s="51" t="str">
        <f t="shared" si="11"/>
        <v>(19) 3604-7323</v>
      </c>
      <c r="G116" s="51" t="str">
        <f t="shared" si="12"/>
        <v>Fillip Otavio</v>
      </c>
      <c r="H116" s="165">
        <f>H113</f>
        <v>41857</v>
      </c>
      <c r="I116" s="52">
        <v>283.27949999999998</v>
      </c>
      <c r="J116" s="52">
        <f t="shared" si="5"/>
        <v>283.27949999999998</v>
      </c>
      <c r="K116" s="216">
        <f>MINA(J116:J118)</f>
        <v>225.76</v>
      </c>
      <c r="L116" s="216">
        <f>AVERAGE(J116:J118)</f>
        <v>252.84649999999999</v>
      </c>
      <c r="M116" s="20">
        <v>54</v>
      </c>
    </row>
    <row r="117" spans="1:13" x14ac:dyDescent="0.2">
      <c r="A117" s="214"/>
      <c r="B117" s="213"/>
      <c r="C117" s="215"/>
      <c r="D117" s="49" t="s">
        <v>370</v>
      </c>
      <c r="E117" s="50" t="s">
        <v>123</v>
      </c>
      <c r="F117" s="51" t="e">
        <f t="shared" si="11"/>
        <v>#N/A</v>
      </c>
      <c r="G117" s="51" t="e">
        <f t="shared" si="12"/>
        <v>#N/A</v>
      </c>
      <c r="H117" s="165">
        <v>41857</v>
      </c>
      <c r="I117" s="52">
        <v>249.5</v>
      </c>
      <c r="J117" s="52">
        <f t="shared" si="5"/>
        <v>249.5</v>
      </c>
      <c r="K117" s="216"/>
      <c r="L117" s="216"/>
      <c r="M117" s="20">
        <v>52</v>
      </c>
    </row>
    <row r="118" spans="1:13" x14ac:dyDescent="0.2">
      <c r="A118" s="214"/>
      <c r="B118" s="213"/>
      <c r="C118" s="215"/>
      <c r="D118" s="49" t="s">
        <v>112</v>
      </c>
      <c r="E118" s="50" t="s">
        <v>333</v>
      </c>
      <c r="F118" s="51" t="str">
        <f t="shared" si="11"/>
        <v>(11) 2082-9800</v>
      </c>
      <c r="G118" s="51" t="str">
        <f t="shared" si="12"/>
        <v>Leony</v>
      </c>
      <c r="H118" s="165">
        <v>41857</v>
      </c>
      <c r="I118" s="52">
        <v>225.76</v>
      </c>
      <c r="J118" s="52">
        <f t="shared" si="5"/>
        <v>225.76</v>
      </c>
      <c r="K118" s="216"/>
      <c r="L118" s="216"/>
      <c r="M118" s="20">
        <v>39</v>
      </c>
    </row>
    <row r="119" spans="1:13" x14ac:dyDescent="0.2">
      <c r="A119" s="214">
        <v>52</v>
      </c>
      <c r="B119" s="213">
        <v>2.5</v>
      </c>
      <c r="C119" s="215" t="s">
        <v>180</v>
      </c>
      <c r="D119" s="49" t="str">
        <f>D113</f>
        <v>SF SANEAMENTO</v>
      </c>
      <c r="E119" s="50" t="str">
        <f>VLOOKUP(D119,Fornecedores,2,0)</f>
        <v>03.123.885/0001-04</v>
      </c>
      <c r="F119" s="51" t="str">
        <f t="shared" si="11"/>
        <v>(19) 3604-7323</v>
      </c>
      <c r="G119" s="51" t="str">
        <f t="shared" si="12"/>
        <v>Fillip Otavio</v>
      </c>
      <c r="H119" s="165">
        <f>H113</f>
        <v>41857</v>
      </c>
      <c r="I119" s="52">
        <v>164.197</v>
      </c>
      <c r="J119" s="52">
        <f t="shared" si="5"/>
        <v>164.197</v>
      </c>
      <c r="K119" s="216">
        <f>MINA(J119:J121)</f>
        <v>164.197</v>
      </c>
      <c r="L119" s="216">
        <f>AVERAGE(J119:J121)</f>
        <v>193.80566666666667</v>
      </c>
      <c r="M119" s="20">
        <v>54</v>
      </c>
    </row>
    <row r="120" spans="1:13" x14ac:dyDescent="0.2">
      <c r="A120" s="214"/>
      <c r="B120" s="213"/>
      <c r="C120" s="215"/>
      <c r="D120" s="49" t="s">
        <v>370</v>
      </c>
      <c r="E120" s="50" t="s">
        <v>123</v>
      </c>
      <c r="F120" s="51" t="e">
        <f t="shared" si="11"/>
        <v>#N/A</v>
      </c>
      <c r="G120" s="51" t="e">
        <f t="shared" si="12"/>
        <v>#N/A</v>
      </c>
      <c r="H120" s="165">
        <v>41857</v>
      </c>
      <c r="I120" s="52">
        <v>176.44</v>
      </c>
      <c r="J120" s="52">
        <f t="shared" si="5"/>
        <v>176.44</v>
      </c>
      <c r="K120" s="216"/>
      <c r="L120" s="216"/>
      <c r="M120" s="20">
        <v>52</v>
      </c>
    </row>
    <row r="121" spans="1:13" x14ac:dyDescent="0.2">
      <c r="A121" s="214"/>
      <c r="B121" s="213"/>
      <c r="C121" s="215"/>
      <c r="D121" s="49" t="s">
        <v>112</v>
      </c>
      <c r="E121" s="50" t="s">
        <v>333</v>
      </c>
      <c r="F121" s="51" t="str">
        <f t="shared" si="11"/>
        <v>(11) 2082-9800</v>
      </c>
      <c r="G121" s="51" t="str">
        <f t="shared" si="12"/>
        <v>Leony</v>
      </c>
      <c r="H121" s="165">
        <v>41857</v>
      </c>
      <c r="I121" s="52">
        <v>240.78</v>
      </c>
      <c r="J121" s="52">
        <f t="shared" si="5"/>
        <v>240.78</v>
      </c>
      <c r="K121" s="216"/>
      <c r="L121" s="216"/>
      <c r="M121" s="20">
        <v>39</v>
      </c>
    </row>
    <row r="122" spans="1:13" x14ac:dyDescent="0.2">
      <c r="A122" s="214">
        <v>53</v>
      </c>
      <c r="B122" s="213">
        <v>5</v>
      </c>
      <c r="C122" s="215" t="s">
        <v>179</v>
      </c>
      <c r="D122" s="49" t="s">
        <v>119</v>
      </c>
      <c r="E122" s="50" t="str">
        <f>VLOOKUP(D122,Fornecedores,2,0)</f>
        <v>03.123.885/0001-04</v>
      </c>
      <c r="F122" s="51" t="str">
        <f t="shared" si="11"/>
        <v>(19) 3604-7323</v>
      </c>
      <c r="G122" s="51" t="str">
        <f t="shared" si="12"/>
        <v>Fillip Otavio</v>
      </c>
      <c r="H122" s="165">
        <f>H113</f>
        <v>41857</v>
      </c>
      <c r="I122" s="52">
        <v>169.91249999999999</v>
      </c>
      <c r="J122" s="52">
        <f t="shared" si="5"/>
        <v>169.91249999999999</v>
      </c>
      <c r="K122" s="216">
        <f>MINA(J122:J124)</f>
        <v>160</v>
      </c>
      <c r="L122" s="216">
        <f>AVERAGE(J122:J124)</f>
        <v>171.36749999999998</v>
      </c>
      <c r="M122" s="20">
        <v>54</v>
      </c>
    </row>
    <row r="123" spans="1:13" x14ac:dyDescent="0.2">
      <c r="A123" s="214"/>
      <c r="B123" s="213"/>
      <c r="C123" s="215"/>
      <c r="D123" s="49" t="s">
        <v>370</v>
      </c>
      <c r="E123" s="50" t="s">
        <v>123</v>
      </c>
      <c r="F123" s="51" t="e">
        <f t="shared" si="11"/>
        <v>#N/A</v>
      </c>
      <c r="G123" s="51" t="e">
        <f t="shared" si="12"/>
        <v>#N/A</v>
      </c>
      <c r="H123" s="165">
        <v>41857</v>
      </c>
      <c r="I123" s="52">
        <v>184.19</v>
      </c>
      <c r="J123" s="52">
        <f t="shared" si="5"/>
        <v>184.19</v>
      </c>
      <c r="K123" s="216"/>
      <c r="L123" s="216"/>
      <c r="M123" s="20">
        <v>52</v>
      </c>
    </row>
    <row r="124" spans="1:13" x14ac:dyDescent="0.2">
      <c r="A124" s="214"/>
      <c r="B124" s="213"/>
      <c r="C124" s="215"/>
      <c r="D124" s="49" t="s">
        <v>154</v>
      </c>
      <c r="E124" s="50" t="e">
        <f>VLOOKUP(D124,Fornecedores,2,0)</f>
        <v>#N/A</v>
      </c>
      <c r="F124" s="51" t="s">
        <v>153</v>
      </c>
      <c r="G124" s="51" t="s">
        <v>152</v>
      </c>
      <c r="H124" s="165">
        <v>41922</v>
      </c>
      <c r="I124" s="52">
        <v>160</v>
      </c>
      <c r="J124" s="52">
        <f t="shared" si="5"/>
        <v>160</v>
      </c>
      <c r="K124" s="216"/>
      <c r="L124" s="216"/>
      <c r="M124" s="20">
        <v>44</v>
      </c>
    </row>
    <row r="125" spans="1:13" x14ac:dyDescent="0.2">
      <c r="A125" s="214">
        <v>54</v>
      </c>
      <c r="B125" s="213">
        <v>2.5</v>
      </c>
      <c r="C125" s="215" t="s">
        <v>178</v>
      </c>
      <c r="D125" s="49" t="s">
        <v>119</v>
      </c>
      <c r="E125" s="50" t="str">
        <f>VLOOKUP(D125,Fornecedores,2,0)</f>
        <v>03.123.885/0001-04</v>
      </c>
      <c r="F125" s="51" t="str">
        <f t="shared" ref="F125:F148" si="13">VLOOKUP(D125,Fornecedores,3,0)</f>
        <v>(19) 3604-7323</v>
      </c>
      <c r="G125" s="51" t="str">
        <f t="shared" ref="G125:G130" si="14">VLOOKUP(D125,Fornecedores,4,0)</f>
        <v>Fillip Otavio</v>
      </c>
      <c r="H125" s="165">
        <f>H122</f>
        <v>41857</v>
      </c>
      <c r="I125" s="52">
        <v>223.97399999999996</v>
      </c>
      <c r="J125" s="52">
        <f t="shared" si="5"/>
        <v>223.97399999999996</v>
      </c>
      <c r="K125" s="216">
        <f>MINA(J125:J127)</f>
        <v>203.98</v>
      </c>
      <c r="L125" s="216">
        <f>AVERAGE(J125:J127)</f>
        <v>253.34466666666663</v>
      </c>
      <c r="M125" s="20">
        <v>54</v>
      </c>
    </row>
    <row r="126" spans="1:13" x14ac:dyDescent="0.2">
      <c r="A126" s="214"/>
      <c r="B126" s="213"/>
      <c r="C126" s="215"/>
      <c r="D126" s="49" t="s">
        <v>370</v>
      </c>
      <c r="E126" s="50" t="s">
        <v>123</v>
      </c>
      <c r="F126" s="51" t="e">
        <f t="shared" si="13"/>
        <v>#N/A</v>
      </c>
      <c r="G126" s="51" t="e">
        <f t="shared" si="14"/>
        <v>#N/A</v>
      </c>
      <c r="H126" s="165">
        <v>41857</v>
      </c>
      <c r="I126" s="52">
        <v>203.98</v>
      </c>
      <c r="J126" s="52">
        <f t="shared" si="5"/>
        <v>203.98</v>
      </c>
      <c r="K126" s="216"/>
      <c r="L126" s="216"/>
      <c r="M126" s="20">
        <v>52</v>
      </c>
    </row>
    <row r="127" spans="1:13" x14ac:dyDescent="0.2">
      <c r="A127" s="214"/>
      <c r="B127" s="213"/>
      <c r="C127" s="215"/>
      <c r="D127" s="49" t="s">
        <v>112</v>
      </c>
      <c r="E127" s="50" t="s">
        <v>333</v>
      </c>
      <c r="F127" s="51" t="str">
        <f t="shared" si="13"/>
        <v>(11) 2082-9800</v>
      </c>
      <c r="G127" s="51" t="str">
        <f t="shared" si="14"/>
        <v>Leony</v>
      </c>
      <c r="H127" s="165">
        <v>41862</v>
      </c>
      <c r="I127" s="52">
        <v>332.08</v>
      </c>
      <c r="J127" s="52">
        <f t="shared" si="5"/>
        <v>332.08</v>
      </c>
      <c r="K127" s="216"/>
      <c r="L127" s="216"/>
      <c r="M127" s="20">
        <v>39</v>
      </c>
    </row>
    <row r="128" spans="1:13" x14ac:dyDescent="0.2">
      <c r="A128" s="214">
        <v>55</v>
      </c>
      <c r="B128" s="213">
        <v>2.5</v>
      </c>
      <c r="C128" s="215" t="s">
        <v>177</v>
      </c>
      <c r="D128" s="49" t="s">
        <v>119</v>
      </c>
      <c r="E128" s="50" t="str">
        <f>VLOOKUP(D128,Fornecedores,2,0)</f>
        <v>03.123.885/0001-04</v>
      </c>
      <c r="F128" s="51" t="str">
        <f t="shared" si="13"/>
        <v>(19) 3604-7323</v>
      </c>
      <c r="G128" s="51" t="str">
        <f t="shared" si="14"/>
        <v>Fillip Otavio</v>
      </c>
      <c r="H128" s="165">
        <f>H122</f>
        <v>41857</v>
      </c>
      <c r="I128" s="52">
        <v>296.7</v>
      </c>
      <c r="J128" s="52">
        <f t="shared" ref="J128:J148" si="15">I128</f>
        <v>296.7</v>
      </c>
      <c r="K128" s="216">
        <f>MINA(J128:J130)</f>
        <v>296.7</v>
      </c>
      <c r="L128" s="216">
        <f>AVERAGE(J128:J130)</f>
        <v>511.42333333333335</v>
      </c>
      <c r="M128" s="20">
        <v>54</v>
      </c>
    </row>
    <row r="129" spans="1:13" x14ac:dyDescent="0.2">
      <c r="A129" s="214"/>
      <c r="B129" s="213"/>
      <c r="C129" s="215"/>
      <c r="D129" s="49" t="s">
        <v>370</v>
      </c>
      <c r="E129" s="50" t="s">
        <v>123</v>
      </c>
      <c r="F129" s="51" t="e">
        <f t="shared" si="13"/>
        <v>#N/A</v>
      </c>
      <c r="G129" s="51" t="e">
        <f t="shared" si="14"/>
        <v>#N/A</v>
      </c>
      <c r="H129" s="168">
        <v>41857</v>
      </c>
      <c r="I129" s="52">
        <v>826.08</v>
      </c>
      <c r="J129" s="52">
        <f t="shared" si="15"/>
        <v>826.08</v>
      </c>
      <c r="K129" s="216"/>
      <c r="L129" s="216"/>
      <c r="M129" s="20">
        <v>52</v>
      </c>
    </row>
    <row r="130" spans="1:13" x14ac:dyDescent="0.2">
      <c r="A130" s="214"/>
      <c r="B130" s="213"/>
      <c r="C130" s="215"/>
      <c r="D130" s="49" t="s">
        <v>112</v>
      </c>
      <c r="E130" s="50" t="s">
        <v>333</v>
      </c>
      <c r="F130" s="51" t="str">
        <f t="shared" si="13"/>
        <v>(11) 2082-9800</v>
      </c>
      <c r="G130" s="51" t="str">
        <f t="shared" si="14"/>
        <v>Leony</v>
      </c>
      <c r="H130" s="168">
        <v>41857</v>
      </c>
      <c r="I130" s="52">
        <v>411.49</v>
      </c>
      <c r="J130" s="52">
        <f t="shared" si="15"/>
        <v>411.49</v>
      </c>
      <c r="K130" s="216"/>
      <c r="L130" s="216"/>
      <c r="M130" s="20">
        <v>39</v>
      </c>
    </row>
    <row r="131" spans="1:13" x14ac:dyDescent="0.2">
      <c r="A131" s="214">
        <v>56</v>
      </c>
      <c r="B131" s="213">
        <v>2.5</v>
      </c>
      <c r="C131" s="215" t="s">
        <v>176</v>
      </c>
      <c r="D131" s="49" t="s">
        <v>175</v>
      </c>
      <c r="E131" s="50" t="str">
        <f>VLOOKUP(D131,Fornecedores,2,0)</f>
        <v>92.723.881/0001-97</v>
      </c>
      <c r="F131" s="51" t="str">
        <f t="shared" si="13"/>
        <v>(54) 3343-1722</v>
      </c>
      <c r="G131" s="53" t="s">
        <v>74</v>
      </c>
      <c r="H131" s="165">
        <f>H101</f>
        <v>41857</v>
      </c>
      <c r="I131" s="52">
        <v>360</v>
      </c>
      <c r="J131" s="52">
        <f t="shared" si="15"/>
        <v>360</v>
      </c>
      <c r="K131" s="216">
        <f>MINA(J131:J133)</f>
        <v>360</v>
      </c>
      <c r="L131" s="216">
        <f>AVERAGE(J131:J133)</f>
        <v>670.71999999999991</v>
      </c>
      <c r="M131" s="56">
        <v>12</v>
      </c>
    </row>
    <row r="132" spans="1:13" x14ac:dyDescent="0.2">
      <c r="A132" s="214"/>
      <c r="B132" s="213"/>
      <c r="C132" s="215"/>
      <c r="D132" s="49" t="s">
        <v>370</v>
      </c>
      <c r="E132" s="50" t="s">
        <v>123</v>
      </c>
      <c r="F132" s="51" t="e">
        <f t="shared" si="13"/>
        <v>#N/A</v>
      </c>
      <c r="G132" s="51" t="e">
        <f t="shared" ref="G132:G148" si="16">VLOOKUP(D132,Fornecedores,4,0)</f>
        <v>#N/A</v>
      </c>
      <c r="H132" s="165">
        <v>41857</v>
      </c>
      <c r="I132" s="52">
        <v>826.08</v>
      </c>
      <c r="J132" s="52">
        <f t="shared" si="15"/>
        <v>826.08</v>
      </c>
      <c r="K132" s="216"/>
      <c r="L132" s="216"/>
      <c r="M132" s="20">
        <v>53</v>
      </c>
    </row>
    <row r="133" spans="1:13" x14ac:dyDescent="0.2">
      <c r="A133" s="214"/>
      <c r="B133" s="213"/>
      <c r="C133" s="215"/>
      <c r="D133" s="49" t="s">
        <v>113</v>
      </c>
      <c r="E133" s="50" t="str">
        <f>VLOOKUP(D133,Fornecedores,2,0)</f>
        <v>92.965.524/0001-35</v>
      </c>
      <c r="F133" s="51" t="str">
        <f t="shared" si="13"/>
        <v>(51) 2121-5500</v>
      </c>
      <c r="G133" s="51" t="str">
        <f t="shared" si="16"/>
        <v>Rafael/Jadir</v>
      </c>
      <c r="H133" s="165">
        <v>41862</v>
      </c>
      <c r="I133" s="52">
        <v>826.08</v>
      </c>
      <c r="J133" s="52">
        <f t="shared" si="15"/>
        <v>826.08</v>
      </c>
      <c r="K133" s="216"/>
      <c r="L133" s="216"/>
      <c r="M133" s="56" t="s">
        <v>74</v>
      </c>
    </row>
    <row r="134" spans="1:13" x14ac:dyDescent="0.2">
      <c r="A134" s="214">
        <v>57</v>
      </c>
      <c r="B134" s="213">
        <v>5</v>
      </c>
      <c r="C134" s="215" t="s">
        <v>174</v>
      </c>
      <c r="D134" s="49" t="s">
        <v>112</v>
      </c>
      <c r="E134" s="50" t="s">
        <v>333</v>
      </c>
      <c r="F134" s="51" t="str">
        <f t="shared" si="13"/>
        <v>(11) 2082-9800</v>
      </c>
      <c r="G134" s="51" t="str">
        <f t="shared" si="16"/>
        <v>Leony</v>
      </c>
      <c r="H134" s="165">
        <f>H104</f>
        <v>41857</v>
      </c>
      <c r="I134" s="52">
        <v>685.49</v>
      </c>
      <c r="J134" s="52">
        <f t="shared" si="15"/>
        <v>685.49</v>
      </c>
      <c r="K134" s="216">
        <f>MINA(J134:J136)</f>
        <v>403.65</v>
      </c>
      <c r="L134" s="216">
        <f>AVERAGE(J134:J136)</f>
        <v>685.85666666666657</v>
      </c>
      <c r="M134" s="20">
        <v>39</v>
      </c>
    </row>
    <row r="135" spans="1:13" x14ac:dyDescent="0.2">
      <c r="A135" s="214"/>
      <c r="B135" s="213"/>
      <c r="C135" s="215"/>
      <c r="D135" s="49" t="s">
        <v>119</v>
      </c>
      <c r="E135" s="50" t="str">
        <f>VLOOKUP(D135,Fornecedores,2,0)</f>
        <v>03.123.885/0001-04</v>
      </c>
      <c r="F135" s="51" t="str">
        <f t="shared" si="13"/>
        <v>(19) 3604-7323</v>
      </c>
      <c r="G135" s="51" t="str">
        <f t="shared" si="16"/>
        <v>Fillip Otavio</v>
      </c>
      <c r="H135" s="165">
        <v>41857</v>
      </c>
      <c r="I135" s="52">
        <v>403.65</v>
      </c>
      <c r="J135" s="52">
        <f t="shared" si="15"/>
        <v>403.65</v>
      </c>
      <c r="K135" s="216"/>
      <c r="L135" s="216"/>
      <c r="M135" s="20">
        <v>56</v>
      </c>
    </row>
    <row r="136" spans="1:13" x14ac:dyDescent="0.2">
      <c r="A136" s="214"/>
      <c r="B136" s="213"/>
      <c r="C136" s="215"/>
      <c r="D136" s="49" t="s">
        <v>113</v>
      </c>
      <c r="E136" s="50" t="str">
        <f>VLOOKUP(D136,Fornecedores,2,0)</f>
        <v>92.965.524/0001-35</v>
      </c>
      <c r="F136" s="51" t="str">
        <f t="shared" si="13"/>
        <v>(51) 2121-5500</v>
      </c>
      <c r="G136" s="51" t="str">
        <f t="shared" si="16"/>
        <v>Rafael/Jadir</v>
      </c>
      <c r="H136" s="165">
        <v>41862</v>
      </c>
      <c r="I136" s="52">
        <v>968.43</v>
      </c>
      <c r="J136" s="52">
        <f t="shared" si="15"/>
        <v>968.43</v>
      </c>
      <c r="K136" s="216"/>
      <c r="L136" s="216"/>
      <c r="M136" s="20">
        <v>52</v>
      </c>
    </row>
    <row r="137" spans="1:13" x14ac:dyDescent="0.2">
      <c r="A137" s="214">
        <v>58</v>
      </c>
      <c r="B137" s="213">
        <v>5</v>
      </c>
      <c r="C137" s="215" t="s">
        <v>173</v>
      </c>
      <c r="D137" s="49" t="str">
        <f>D134</f>
        <v>MULTHIDRO</v>
      </c>
      <c r="E137" s="50" t="s">
        <v>333</v>
      </c>
      <c r="F137" s="51" t="str">
        <f t="shared" si="13"/>
        <v>(11) 2082-9800</v>
      </c>
      <c r="G137" s="51" t="str">
        <f t="shared" si="16"/>
        <v>Leony</v>
      </c>
      <c r="H137" s="165">
        <f>H134</f>
        <v>41857</v>
      </c>
      <c r="I137" s="52">
        <v>767.16</v>
      </c>
      <c r="J137" s="52">
        <f t="shared" si="15"/>
        <v>767.16</v>
      </c>
      <c r="K137" s="216">
        <f>MINA(J137:J139)</f>
        <v>510.03</v>
      </c>
      <c r="L137" s="216">
        <f>AVERAGE(J137:J139)</f>
        <v>775.63666666666666</v>
      </c>
      <c r="M137" s="20">
        <v>40</v>
      </c>
    </row>
    <row r="138" spans="1:13" x14ac:dyDescent="0.2">
      <c r="A138" s="214"/>
      <c r="B138" s="213"/>
      <c r="C138" s="215"/>
      <c r="D138" s="49" t="s">
        <v>119</v>
      </c>
      <c r="E138" s="50" t="str">
        <f>VLOOKUP(D138,Fornecedores,2,0)</f>
        <v>03.123.885/0001-04</v>
      </c>
      <c r="F138" s="51" t="str">
        <f t="shared" si="13"/>
        <v>(19) 3604-7323</v>
      </c>
      <c r="G138" s="51" t="str">
        <f t="shared" si="16"/>
        <v>Fillip Otavio</v>
      </c>
      <c r="H138" s="165">
        <v>41857</v>
      </c>
      <c r="I138" s="52">
        <v>510.03</v>
      </c>
      <c r="J138" s="52">
        <f t="shared" si="15"/>
        <v>510.03</v>
      </c>
      <c r="K138" s="216"/>
      <c r="L138" s="216"/>
      <c r="M138" s="20">
        <v>55</v>
      </c>
    </row>
    <row r="139" spans="1:13" x14ac:dyDescent="0.2">
      <c r="A139" s="214"/>
      <c r="B139" s="213"/>
      <c r="C139" s="215"/>
      <c r="D139" s="49" t="s">
        <v>113</v>
      </c>
      <c r="E139" s="50" t="str">
        <f>VLOOKUP(D139,Fornecedores,2,0)</f>
        <v>92.965.524/0001-35</v>
      </c>
      <c r="F139" s="51" t="str">
        <f t="shared" si="13"/>
        <v>(51) 2121-5500</v>
      </c>
      <c r="G139" s="51" t="str">
        <f t="shared" si="16"/>
        <v>Rafael/Jadir</v>
      </c>
      <c r="H139" s="165">
        <v>41862</v>
      </c>
      <c r="I139" s="52">
        <v>1049.72</v>
      </c>
      <c r="J139" s="52">
        <f t="shared" si="15"/>
        <v>1049.72</v>
      </c>
      <c r="K139" s="216"/>
      <c r="L139" s="216"/>
      <c r="M139" s="20">
        <v>52</v>
      </c>
    </row>
    <row r="140" spans="1:13" x14ac:dyDescent="0.2">
      <c r="A140" s="214">
        <v>59</v>
      </c>
      <c r="B140" s="213">
        <v>5</v>
      </c>
      <c r="C140" s="215" t="s">
        <v>172</v>
      </c>
      <c r="D140" s="49" t="str">
        <f>D137</f>
        <v>MULTHIDRO</v>
      </c>
      <c r="E140" s="50" t="s">
        <v>333</v>
      </c>
      <c r="F140" s="51" t="str">
        <f t="shared" si="13"/>
        <v>(11) 2082-9800</v>
      </c>
      <c r="G140" s="51" t="str">
        <f t="shared" si="16"/>
        <v>Leony</v>
      </c>
      <c r="H140" s="165">
        <f>H137</f>
        <v>41857</v>
      </c>
      <c r="I140" s="52">
        <v>181.02</v>
      </c>
      <c r="J140" s="52">
        <f t="shared" si="15"/>
        <v>181.02</v>
      </c>
      <c r="K140" s="216">
        <f>MINA(J140:J142)</f>
        <v>180.27</v>
      </c>
      <c r="L140" s="216">
        <f>AVERAGE(J140:J142)</f>
        <v>191.8066666666667</v>
      </c>
      <c r="M140" s="20">
        <v>40</v>
      </c>
    </row>
    <row r="141" spans="1:13" x14ac:dyDescent="0.2">
      <c r="A141" s="214"/>
      <c r="B141" s="213"/>
      <c r="C141" s="215"/>
      <c r="D141" s="49" t="s">
        <v>119</v>
      </c>
      <c r="E141" s="50" t="str">
        <f>VLOOKUP(D141,Fornecedores,2,0)</f>
        <v>03.123.885/0001-04</v>
      </c>
      <c r="F141" s="51" t="str">
        <f t="shared" si="13"/>
        <v>(19) 3604-7323</v>
      </c>
      <c r="G141" s="51" t="str">
        <f t="shared" si="16"/>
        <v>Fillip Otavio</v>
      </c>
      <c r="H141" s="165">
        <v>41857</v>
      </c>
      <c r="I141" s="52">
        <v>180.27</v>
      </c>
      <c r="J141" s="52">
        <f t="shared" si="15"/>
        <v>180.27</v>
      </c>
      <c r="K141" s="216"/>
      <c r="L141" s="216"/>
      <c r="M141" s="20">
        <v>55</v>
      </c>
    </row>
    <row r="142" spans="1:13" x14ac:dyDescent="0.2">
      <c r="A142" s="214"/>
      <c r="B142" s="213"/>
      <c r="C142" s="215"/>
      <c r="D142" s="49" t="s">
        <v>113</v>
      </c>
      <c r="E142" s="50" t="str">
        <f>VLOOKUP(D142,Fornecedores,2,0)</f>
        <v>92.965.524/0001-35</v>
      </c>
      <c r="F142" s="51" t="str">
        <f t="shared" si="13"/>
        <v>(51) 2121-5500</v>
      </c>
      <c r="G142" s="51" t="str">
        <f t="shared" si="16"/>
        <v>Rafael/Jadir</v>
      </c>
      <c r="H142" s="165">
        <v>41862</v>
      </c>
      <c r="I142" s="52">
        <v>214.13</v>
      </c>
      <c r="J142" s="52">
        <f t="shared" si="15"/>
        <v>214.13</v>
      </c>
      <c r="K142" s="216"/>
      <c r="L142" s="216"/>
      <c r="M142" s="20">
        <v>52</v>
      </c>
    </row>
    <row r="143" spans="1:13" x14ac:dyDescent="0.2">
      <c r="A143" s="214">
        <v>60</v>
      </c>
      <c r="B143" s="213">
        <v>5</v>
      </c>
      <c r="C143" s="215" t="s">
        <v>171</v>
      </c>
      <c r="D143" s="49" t="str">
        <f>D140</f>
        <v>MULTHIDRO</v>
      </c>
      <c r="E143" s="50" t="s">
        <v>333</v>
      </c>
      <c r="F143" s="51" t="str">
        <f t="shared" si="13"/>
        <v>(11) 2082-9800</v>
      </c>
      <c r="G143" s="51" t="str">
        <f t="shared" si="16"/>
        <v>Leony</v>
      </c>
      <c r="H143" s="165">
        <f>H140</f>
        <v>41857</v>
      </c>
      <c r="I143" s="52">
        <v>225.76</v>
      </c>
      <c r="J143" s="52">
        <f t="shared" si="15"/>
        <v>225.76</v>
      </c>
      <c r="K143" s="216">
        <f>MINA(J143:J145)</f>
        <v>225.76</v>
      </c>
      <c r="L143" s="216">
        <f>AVERAGE(J143:J145)</f>
        <v>259.83999999999997</v>
      </c>
      <c r="M143" s="20">
        <v>39</v>
      </c>
    </row>
    <row r="144" spans="1:13" x14ac:dyDescent="0.2">
      <c r="A144" s="214"/>
      <c r="B144" s="213"/>
      <c r="C144" s="215"/>
      <c r="D144" s="49" t="s">
        <v>119</v>
      </c>
      <c r="E144" s="50" t="str">
        <f>VLOOKUP(D144,Fornecedores,2,0)</f>
        <v>03.123.885/0001-04</v>
      </c>
      <c r="F144" s="51" t="str">
        <f t="shared" si="13"/>
        <v>(19) 3604-7323</v>
      </c>
      <c r="G144" s="51" t="str">
        <f t="shared" si="16"/>
        <v>Fillip Otavio</v>
      </c>
      <c r="H144" s="165">
        <v>41857</v>
      </c>
      <c r="I144" s="52">
        <v>283.27999999999997</v>
      </c>
      <c r="J144" s="52">
        <f t="shared" si="15"/>
        <v>283.27999999999997</v>
      </c>
      <c r="K144" s="216"/>
      <c r="L144" s="216"/>
      <c r="M144" s="20">
        <v>55</v>
      </c>
    </row>
    <row r="145" spans="1:13" x14ac:dyDescent="0.2">
      <c r="A145" s="214"/>
      <c r="B145" s="213"/>
      <c r="C145" s="215"/>
      <c r="D145" s="49" t="s">
        <v>113</v>
      </c>
      <c r="E145" s="50" t="str">
        <f>VLOOKUP(D145,Fornecedores,2,0)</f>
        <v>92.965.524/0001-35</v>
      </c>
      <c r="F145" s="51" t="str">
        <f t="shared" si="13"/>
        <v>(51) 2121-5500</v>
      </c>
      <c r="G145" s="51" t="str">
        <f t="shared" si="16"/>
        <v>Rafael/Jadir</v>
      </c>
      <c r="H145" s="165">
        <v>41862</v>
      </c>
      <c r="I145" s="52">
        <v>270.48</v>
      </c>
      <c r="J145" s="52">
        <f t="shared" si="15"/>
        <v>270.48</v>
      </c>
      <c r="K145" s="216"/>
      <c r="L145" s="216"/>
      <c r="M145" s="20">
        <v>52</v>
      </c>
    </row>
    <row r="146" spans="1:13" x14ac:dyDescent="0.2">
      <c r="A146" s="214">
        <v>61</v>
      </c>
      <c r="B146" s="213">
        <v>2.5</v>
      </c>
      <c r="C146" s="215" t="s">
        <v>170</v>
      </c>
      <c r="D146" s="49" t="str">
        <f>D143</f>
        <v>MULTHIDRO</v>
      </c>
      <c r="E146" s="50" t="s">
        <v>333</v>
      </c>
      <c r="F146" s="51" t="str">
        <f t="shared" si="13"/>
        <v>(11) 2082-9800</v>
      </c>
      <c r="G146" s="51" t="str">
        <f t="shared" si="16"/>
        <v>Leony</v>
      </c>
      <c r="H146" s="165">
        <f>H143</f>
        <v>41857</v>
      </c>
      <c r="I146" s="52">
        <v>240.78</v>
      </c>
      <c r="J146" s="52">
        <f t="shared" si="15"/>
        <v>240.78</v>
      </c>
      <c r="K146" s="216">
        <f>MINA(J146:J148)</f>
        <v>164.2</v>
      </c>
      <c r="L146" s="216">
        <f>AVERAGE(J146:J148)</f>
        <v>198.75333333333333</v>
      </c>
      <c r="M146" s="20">
        <v>39</v>
      </c>
    </row>
    <row r="147" spans="1:13" x14ac:dyDescent="0.2">
      <c r="A147" s="214"/>
      <c r="B147" s="213"/>
      <c r="C147" s="215"/>
      <c r="D147" s="49" t="s">
        <v>119</v>
      </c>
      <c r="E147" s="50" t="str">
        <f>VLOOKUP(D147,Fornecedores,2,0)</f>
        <v>03.123.885/0001-04</v>
      </c>
      <c r="F147" s="51" t="str">
        <f t="shared" si="13"/>
        <v>(19) 3604-7323</v>
      </c>
      <c r="G147" s="51" t="str">
        <f t="shared" si="16"/>
        <v>Fillip Otavio</v>
      </c>
      <c r="H147" s="165">
        <v>41857</v>
      </c>
      <c r="I147" s="52">
        <v>164.2</v>
      </c>
      <c r="J147" s="52">
        <f t="shared" si="15"/>
        <v>164.2</v>
      </c>
      <c r="K147" s="216"/>
      <c r="L147" s="216"/>
      <c r="M147" s="20">
        <v>55</v>
      </c>
    </row>
    <row r="148" spans="1:13" x14ac:dyDescent="0.2">
      <c r="A148" s="214"/>
      <c r="B148" s="213"/>
      <c r="C148" s="215"/>
      <c r="D148" s="49" t="s">
        <v>113</v>
      </c>
      <c r="E148" s="50" t="str">
        <f>VLOOKUP(D148,Fornecedores,2,0)</f>
        <v>92.965.524/0001-35</v>
      </c>
      <c r="F148" s="51" t="str">
        <f t="shared" si="13"/>
        <v>(51) 2121-5500</v>
      </c>
      <c r="G148" s="51" t="str">
        <f t="shared" si="16"/>
        <v>Rafael/Jadir</v>
      </c>
      <c r="H148" s="165">
        <v>41862</v>
      </c>
      <c r="I148" s="52">
        <v>191.28</v>
      </c>
      <c r="J148" s="52">
        <f t="shared" si="15"/>
        <v>191.28</v>
      </c>
      <c r="K148" s="216"/>
      <c r="L148" s="216"/>
      <c r="M148" s="20">
        <v>52</v>
      </c>
    </row>
    <row r="149" spans="1:13" x14ac:dyDescent="0.2">
      <c r="A149" s="214">
        <v>62</v>
      </c>
      <c r="B149" s="213">
        <v>5</v>
      </c>
      <c r="C149" s="215" t="s">
        <v>169</v>
      </c>
      <c r="D149" s="49" t="str">
        <f>D146</f>
        <v>MULTHIDRO</v>
      </c>
      <c r="E149" s="50" t="s">
        <v>333</v>
      </c>
      <c r="F149" s="51" t="str">
        <f t="shared" ref="F149:F173" si="17">VLOOKUP(D149,Fornecedores,3,0)</f>
        <v>(11) 2082-9800</v>
      </c>
      <c r="G149" s="51" t="str">
        <f t="shared" ref="G149:G173" si="18">VLOOKUP(D149,Fornecedores,4,0)</f>
        <v>Leony</v>
      </c>
      <c r="H149" s="165">
        <f>H146</f>
        <v>41857</v>
      </c>
      <c r="I149" s="52">
        <v>403.15</v>
      </c>
      <c r="J149" s="52">
        <f t="shared" ref="J149:J163" si="19">I149</f>
        <v>403.15</v>
      </c>
      <c r="K149" s="216">
        <f>MINA(J149:J151)</f>
        <v>169.91</v>
      </c>
      <c r="L149" s="216">
        <f>AVERAGE(J149:J151)</f>
        <v>398.20666666666665</v>
      </c>
      <c r="M149" s="20">
        <v>39</v>
      </c>
    </row>
    <row r="150" spans="1:13" x14ac:dyDescent="0.2">
      <c r="A150" s="214"/>
      <c r="B150" s="213"/>
      <c r="C150" s="215"/>
      <c r="D150" s="49" t="s">
        <v>119</v>
      </c>
      <c r="E150" s="50" t="str">
        <f>VLOOKUP(D150,Fornecedores,2,0)</f>
        <v>03.123.885/0001-04</v>
      </c>
      <c r="F150" s="51" t="str">
        <f t="shared" si="17"/>
        <v>(19) 3604-7323</v>
      </c>
      <c r="G150" s="51" t="str">
        <f t="shared" si="18"/>
        <v>Fillip Otavio</v>
      </c>
      <c r="H150" s="165">
        <v>41857</v>
      </c>
      <c r="I150" s="52">
        <v>169.91</v>
      </c>
      <c r="J150" s="52">
        <f t="shared" si="19"/>
        <v>169.91</v>
      </c>
      <c r="K150" s="216"/>
      <c r="L150" s="216"/>
      <c r="M150" s="20">
        <v>54</v>
      </c>
    </row>
    <row r="151" spans="1:13" x14ac:dyDescent="0.2">
      <c r="A151" s="214"/>
      <c r="B151" s="213"/>
      <c r="C151" s="215"/>
      <c r="D151" s="49" t="s">
        <v>113</v>
      </c>
      <c r="E151" s="50" t="str">
        <f>VLOOKUP(D151,Fornecedores,2,0)</f>
        <v>92.965.524/0001-35</v>
      </c>
      <c r="F151" s="51" t="str">
        <f t="shared" si="17"/>
        <v>(51) 2121-5500</v>
      </c>
      <c r="G151" s="51" t="str">
        <f t="shared" si="18"/>
        <v>Rafael/Jadir</v>
      </c>
      <c r="H151" s="165">
        <v>41862</v>
      </c>
      <c r="I151" s="52">
        <v>621.55999999999995</v>
      </c>
      <c r="J151" s="52">
        <f t="shared" si="19"/>
        <v>621.55999999999995</v>
      </c>
      <c r="K151" s="216"/>
      <c r="L151" s="216"/>
      <c r="M151" s="56">
        <v>53</v>
      </c>
    </row>
    <row r="152" spans="1:13" x14ac:dyDescent="0.2">
      <c r="A152" s="214">
        <v>63</v>
      </c>
      <c r="B152" s="213">
        <v>2.5</v>
      </c>
      <c r="C152" s="215" t="s">
        <v>168</v>
      </c>
      <c r="D152" s="49" t="str">
        <f>D149</f>
        <v>MULTHIDRO</v>
      </c>
      <c r="E152" s="50" t="s">
        <v>333</v>
      </c>
      <c r="F152" s="51" t="str">
        <f t="shared" si="17"/>
        <v>(11) 2082-9800</v>
      </c>
      <c r="G152" s="51" t="str">
        <f t="shared" si="18"/>
        <v>Leony</v>
      </c>
      <c r="H152" s="165">
        <f>H149</f>
        <v>41857</v>
      </c>
      <c r="I152" s="52">
        <v>332.08</v>
      </c>
      <c r="J152" s="52">
        <f t="shared" si="19"/>
        <v>332.08</v>
      </c>
      <c r="K152" s="216">
        <f>MINA(J152:J154)</f>
        <v>223.97</v>
      </c>
      <c r="L152" s="216">
        <f>AVERAGE(J152:J154)</f>
        <v>392.54333333333335</v>
      </c>
      <c r="M152" s="20">
        <v>39</v>
      </c>
    </row>
    <row r="153" spans="1:13" x14ac:dyDescent="0.2">
      <c r="A153" s="214"/>
      <c r="B153" s="213"/>
      <c r="C153" s="215"/>
      <c r="D153" s="49" t="s">
        <v>119</v>
      </c>
      <c r="E153" s="50" t="str">
        <f>VLOOKUP(D153,Fornecedores,2,0)</f>
        <v>03.123.885/0001-04</v>
      </c>
      <c r="F153" s="51" t="str">
        <f t="shared" si="17"/>
        <v>(19) 3604-7323</v>
      </c>
      <c r="G153" s="51" t="str">
        <f t="shared" si="18"/>
        <v>Fillip Otavio</v>
      </c>
      <c r="H153" s="165">
        <v>41857</v>
      </c>
      <c r="I153" s="52">
        <v>223.97</v>
      </c>
      <c r="J153" s="52">
        <f t="shared" si="19"/>
        <v>223.97</v>
      </c>
      <c r="K153" s="216"/>
      <c r="L153" s="216"/>
      <c r="M153" s="20">
        <v>54</v>
      </c>
    </row>
    <row r="154" spans="1:13" x14ac:dyDescent="0.2">
      <c r="A154" s="214"/>
      <c r="B154" s="213"/>
      <c r="C154" s="215"/>
      <c r="D154" s="49" t="s">
        <v>113</v>
      </c>
      <c r="E154" s="50" t="str">
        <f>VLOOKUP(D154,Fornecedores,2,0)</f>
        <v>92.965.524/0001-35</v>
      </c>
      <c r="F154" s="51" t="str">
        <f t="shared" si="17"/>
        <v>(51) 2121-5500</v>
      </c>
      <c r="G154" s="51" t="str">
        <f t="shared" si="18"/>
        <v>Rafael/Jadir</v>
      </c>
      <c r="H154" s="165">
        <v>41862</v>
      </c>
      <c r="I154" s="52">
        <v>621.58000000000004</v>
      </c>
      <c r="J154" s="52">
        <f t="shared" si="19"/>
        <v>621.58000000000004</v>
      </c>
      <c r="K154" s="216"/>
      <c r="L154" s="216"/>
      <c r="M154" s="20">
        <v>53</v>
      </c>
    </row>
    <row r="155" spans="1:13" x14ac:dyDescent="0.2">
      <c r="A155" s="214">
        <v>64</v>
      </c>
      <c r="B155" s="213">
        <v>2.5</v>
      </c>
      <c r="C155" s="215" t="s">
        <v>167</v>
      </c>
      <c r="D155" s="49" t="str">
        <f>D152</f>
        <v>MULTHIDRO</v>
      </c>
      <c r="E155" s="50" t="s">
        <v>333</v>
      </c>
      <c r="F155" s="51" t="str">
        <f t="shared" si="17"/>
        <v>(11) 2082-9800</v>
      </c>
      <c r="G155" s="51" t="str">
        <f t="shared" si="18"/>
        <v>Leony</v>
      </c>
      <c r="H155" s="165">
        <f>H152</f>
        <v>41857</v>
      </c>
      <c r="I155" s="52">
        <v>411.49</v>
      </c>
      <c r="J155" s="52">
        <f t="shared" si="19"/>
        <v>411.49</v>
      </c>
      <c r="K155" s="216">
        <f>MINA(J155:J157)</f>
        <v>296.7</v>
      </c>
      <c r="L155" s="216">
        <f>AVERAGE(J155:J157)</f>
        <v>443.25666667000002</v>
      </c>
      <c r="M155" s="20">
        <v>39</v>
      </c>
    </row>
    <row r="156" spans="1:13" x14ac:dyDescent="0.2">
      <c r="A156" s="214"/>
      <c r="B156" s="213"/>
      <c r="C156" s="215"/>
      <c r="D156" s="49" t="s">
        <v>119</v>
      </c>
      <c r="E156" s="50" t="str">
        <f>VLOOKUP(D156,Fornecedores,2,0)</f>
        <v>03.123.885/0001-04</v>
      </c>
      <c r="F156" s="51" t="str">
        <f t="shared" si="17"/>
        <v>(19) 3604-7323</v>
      </c>
      <c r="G156" s="51" t="str">
        <f t="shared" si="18"/>
        <v>Fillip Otavio</v>
      </c>
      <c r="H156" s="165">
        <v>41857</v>
      </c>
      <c r="I156" s="52">
        <v>296.7</v>
      </c>
      <c r="J156" s="52">
        <f t="shared" si="19"/>
        <v>296.7</v>
      </c>
      <c r="K156" s="216"/>
      <c r="L156" s="216"/>
      <c r="M156" s="20">
        <v>54</v>
      </c>
    </row>
    <row r="157" spans="1:13" x14ac:dyDescent="0.2">
      <c r="A157" s="214"/>
      <c r="B157" s="213"/>
      <c r="C157" s="215"/>
      <c r="D157" s="49" t="s">
        <v>113</v>
      </c>
      <c r="E157" s="50" t="str">
        <f>VLOOKUP(D157,Fornecedores,2,0)</f>
        <v>92.965.524/0001-35</v>
      </c>
      <c r="F157" s="51" t="str">
        <f t="shared" si="17"/>
        <v>(51) 2121-5500</v>
      </c>
      <c r="G157" s="51" t="str">
        <f t="shared" si="18"/>
        <v>Rafael/Jadir</v>
      </c>
      <c r="H157" s="165">
        <v>41862</v>
      </c>
      <c r="I157" s="52">
        <v>621.58000001000005</v>
      </c>
      <c r="J157" s="52">
        <f t="shared" si="19"/>
        <v>621.58000001000005</v>
      </c>
      <c r="K157" s="216"/>
      <c r="L157" s="216"/>
      <c r="M157" s="20">
        <v>53</v>
      </c>
    </row>
    <row r="158" spans="1:13" x14ac:dyDescent="0.2">
      <c r="A158" s="214">
        <v>65</v>
      </c>
      <c r="B158" s="213">
        <v>2.5</v>
      </c>
      <c r="C158" s="215" t="s">
        <v>166</v>
      </c>
      <c r="D158" s="49" t="str">
        <f>D155</f>
        <v>MULTHIDRO</v>
      </c>
      <c r="E158" s="50" t="s">
        <v>333</v>
      </c>
      <c r="F158" s="51" t="str">
        <f t="shared" si="17"/>
        <v>(11) 2082-9800</v>
      </c>
      <c r="G158" s="51" t="str">
        <f t="shared" si="18"/>
        <v>Leony</v>
      </c>
      <c r="H158" s="165">
        <f>H155</f>
        <v>41857</v>
      </c>
      <c r="I158" s="52">
        <v>412.97</v>
      </c>
      <c r="J158" s="52">
        <f t="shared" si="19"/>
        <v>412.97</v>
      </c>
      <c r="K158" s="216">
        <f>MINA(J158:J160)</f>
        <v>231.79</v>
      </c>
      <c r="L158" s="216">
        <f>AVERAGE(J158:J160)</f>
        <v>325.58666666666664</v>
      </c>
      <c r="M158" s="20">
        <v>39</v>
      </c>
    </row>
    <row r="159" spans="1:13" x14ac:dyDescent="0.2">
      <c r="A159" s="214"/>
      <c r="B159" s="213"/>
      <c r="C159" s="215"/>
      <c r="D159" s="49" t="s">
        <v>119</v>
      </c>
      <c r="E159" s="50" t="str">
        <f>VLOOKUP(D159,Fornecedores,2,0)</f>
        <v>03.123.885/0001-04</v>
      </c>
      <c r="F159" s="51" t="str">
        <f t="shared" si="17"/>
        <v>(19) 3604-7323</v>
      </c>
      <c r="G159" s="51" t="str">
        <f t="shared" si="18"/>
        <v>Fillip Otavio</v>
      </c>
      <c r="H159" s="165">
        <v>41857</v>
      </c>
      <c r="I159" s="52">
        <v>231.79</v>
      </c>
      <c r="J159" s="52">
        <f t="shared" si="19"/>
        <v>231.79</v>
      </c>
      <c r="K159" s="216"/>
      <c r="L159" s="216"/>
      <c r="M159" s="20">
        <v>54</v>
      </c>
    </row>
    <row r="160" spans="1:13" x14ac:dyDescent="0.2">
      <c r="A160" s="214"/>
      <c r="B160" s="213"/>
      <c r="C160" s="215"/>
      <c r="D160" s="49" t="s">
        <v>331</v>
      </c>
      <c r="E160" s="50" t="s">
        <v>332</v>
      </c>
      <c r="F160" s="51" t="e">
        <f t="shared" si="17"/>
        <v>#N/A</v>
      </c>
      <c r="G160" s="51" t="e">
        <f t="shared" si="18"/>
        <v>#N/A</v>
      </c>
      <c r="H160" s="168">
        <v>41947</v>
      </c>
      <c r="I160" s="52">
        <v>332</v>
      </c>
      <c r="J160" s="52">
        <f t="shared" si="19"/>
        <v>332</v>
      </c>
      <c r="K160" s="216"/>
      <c r="L160" s="216"/>
      <c r="M160" s="20">
        <v>30</v>
      </c>
    </row>
    <row r="161" spans="1:13" x14ac:dyDescent="0.2">
      <c r="A161" s="214">
        <v>66</v>
      </c>
      <c r="B161" s="213">
        <v>5</v>
      </c>
      <c r="C161" s="215" t="s">
        <v>165</v>
      </c>
      <c r="D161" s="49" t="str">
        <f>D158</f>
        <v>MULTHIDRO</v>
      </c>
      <c r="E161" s="50" t="s">
        <v>333</v>
      </c>
      <c r="F161" s="51" t="str">
        <f t="shared" si="17"/>
        <v>(11) 2082-9800</v>
      </c>
      <c r="G161" s="51" t="str">
        <f t="shared" si="18"/>
        <v>Leony</v>
      </c>
      <c r="H161" s="165">
        <f>H158</f>
        <v>41857</v>
      </c>
      <c r="I161" s="52">
        <v>289.95</v>
      </c>
      <c r="J161" s="52">
        <f t="shared" si="19"/>
        <v>289.95</v>
      </c>
      <c r="K161" s="216">
        <f>MINA(J161:J163)</f>
        <v>289.95</v>
      </c>
      <c r="L161" s="216">
        <f>AVERAGE(J161:J163)</f>
        <v>350.33</v>
      </c>
      <c r="M161" s="20">
        <v>39</v>
      </c>
    </row>
    <row r="162" spans="1:13" x14ac:dyDescent="0.2">
      <c r="A162" s="214"/>
      <c r="B162" s="213"/>
      <c r="C162" s="215"/>
      <c r="D162" s="49" t="s">
        <v>119</v>
      </c>
      <c r="E162" s="50" t="str">
        <f>VLOOKUP(D162,Fornecedores,2,0)</f>
        <v>03.123.885/0001-04</v>
      </c>
      <c r="F162" s="51" t="str">
        <f t="shared" si="17"/>
        <v>(19) 3604-7323</v>
      </c>
      <c r="G162" s="51" t="str">
        <f t="shared" si="18"/>
        <v>Fillip Otavio</v>
      </c>
      <c r="H162" s="165">
        <v>41857</v>
      </c>
      <c r="I162" s="52">
        <v>417.45</v>
      </c>
      <c r="J162" s="52">
        <f t="shared" si="19"/>
        <v>417.45</v>
      </c>
      <c r="K162" s="216"/>
      <c r="L162" s="216"/>
      <c r="M162" s="20">
        <v>54</v>
      </c>
    </row>
    <row r="163" spans="1:13" x14ac:dyDescent="0.2">
      <c r="A163" s="214"/>
      <c r="B163" s="213"/>
      <c r="C163" s="215"/>
      <c r="D163" s="49" t="s">
        <v>113</v>
      </c>
      <c r="E163" s="50" t="str">
        <f>VLOOKUP(D163,Fornecedores,2,0)</f>
        <v>92.965.524/0001-35</v>
      </c>
      <c r="F163" s="51" t="str">
        <f t="shared" si="17"/>
        <v>(51) 2121-5500</v>
      </c>
      <c r="G163" s="51" t="str">
        <f t="shared" si="18"/>
        <v>Rafael/Jadir</v>
      </c>
      <c r="H163" s="165">
        <v>41862</v>
      </c>
      <c r="I163" s="52">
        <v>343.59</v>
      </c>
      <c r="J163" s="52">
        <f t="shared" si="19"/>
        <v>343.59</v>
      </c>
      <c r="K163" s="216"/>
      <c r="L163" s="216"/>
      <c r="M163" s="20">
        <v>52</v>
      </c>
    </row>
    <row r="164" spans="1:13" x14ac:dyDescent="0.2">
      <c r="A164" s="214">
        <v>68</v>
      </c>
      <c r="B164" s="213">
        <v>2.5</v>
      </c>
      <c r="C164" s="215" t="s">
        <v>164</v>
      </c>
      <c r="D164" s="49" t="str">
        <f>D161</f>
        <v>MULTHIDRO</v>
      </c>
      <c r="E164" s="50" t="s">
        <v>333</v>
      </c>
      <c r="F164" s="51" t="str">
        <f t="shared" si="17"/>
        <v>(11) 2082-9800</v>
      </c>
      <c r="G164" s="51" t="str">
        <f t="shared" si="18"/>
        <v>Leony</v>
      </c>
      <c r="H164" s="165">
        <f>H161</f>
        <v>41857</v>
      </c>
      <c r="I164" s="52">
        <v>305.41000000000003</v>
      </c>
      <c r="J164" s="52">
        <f t="shared" ref="J164:J199" si="20">I164</f>
        <v>305.41000000000003</v>
      </c>
      <c r="K164" s="216">
        <f>MINA(J164:J166)</f>
        <v>263.38</v>
      </c>
      <c r="L164" s="216">
        <f>AVERAGE(J164:J166)</f>
        <v>284.02000000000004</v>
      </c>
      <c r="M164" s="20">
        <v>39</v>
      </c>
    </row>
    <row r="165" spans="1:13" x14ac:dyDescent="0.2">
      <c r="A165" s="214"/>
      <c r="B165" s="213"/>
      <c r="C165" s="215"/>
      <c r="D165" s="49" t="s">
        <v>119</v>
      </c>
      <c r="E165" s="50" t="str">
        <f>VLOOKUP(D165,Fornecedores,2,0)</f>
        <v>03.123.885/0001-04</v>
      </c>
      <c r="F165" s="51" t="str">
        <f t="shared" si="17"/>
        <v>(19) 3604-7323</v>
      </c>
      <c r="G165" s="51" t="str">
        <f t="shared" si="18"/>
        <v>Fillip Otavio</v>
      </c>
      <c r="H165" s="165">
        <v>41857</v>
      </c>
      <c r="I165" s="52">
        <v>283.27</v>
      </c>
      <c r="J165" s="52">
        <f t="shared" si="20"/>
        <v>283.27</v>
      </c>
      <c r="K165" s="216"/>
      <c r="L165" s="216"/>
      <c r="M165" s="20">
        <v>54</v>
      </c>
    </row>
    <row r="166" spans="1:13" x14ac:dyDescent="0.2">
      <c r="A166" s="214"/>
      <c r="B166" s="213"/>
      <c r="C166" s="215"/>
      <c r="D166" s="49" t="s">
        <v>113</v>
      </c>
      <c r="E166" s="50" t="str">
        <f>VLOOKUP(D166,Fornecedores,2,0)</f>
        <v>92.965.524/0001-35</v>
      </c>
      <c r="F166" s="51" t="str">
        <f t="shared" si="17"/>
        <v>(51) 2121-5500</v>
      </c>
      <c r="G166" s="51" t="str">
        <f t="shared" si="18"/>
        <v>Rafael/Jadir</v>
      </c>
      <c r="H166" s="165">
        <v>41862</v>
      </c>
      <c r="I166" s="52">
        <v>263.38</v>
      </c>
      <c r="J166" s="52">
        <f t="shared" si="20"/>
        <v>263.38</v>
      </c>
      <c r="K166" s="216"/>
      <c r="L166" s="216"/>
      <c r="M166" s="20">
        <v>52</v>
      </c>
    </row>
    <row r="167" spans="1:13" x14ac:dyDescent="0.2">
      <c r="A167" s="214">
        <v>69</v>
      </c>
      <c r="B167" s="213">
        <v>5</v>
      </c>
      <c r="C167" s="215" t="s">
        <v>163</v>
      </c>
      <c r="D167" s="49" t="str">
        <f>D164</f>
        <v>MULTHIDRO</v>
      </c>
      <c r="E167" s="50" t="s">
        <v>333</v>
      </c>
      <c r="F167" s="51" t="str">
        <f t="shared" si="17"/>
        <v>(11) 2082-9800</v>
      </c>
      <c r="G167" s="51" t="str">
        <f t="shared" si="18"/>
        <v>Leony</v>
      </c>
      <c r="H167" s="165">
        <f>H164</f>
        <v>41857</v>
      </c>
      <c r="I167" s="52">
        <v>213.45</v>
      </c>
      <c r="J167" s="52">
        <f t="shared" si="20"/>
        <v>213.45</v>
      </c>
      <c r="K167" s="216">
        <f>MINA(J167:J169)</f>
        <v>158.30000000000001</v>
      </c>
      <c r="L167" s="216">
        <f>AVERAGE(J167:J169)</f>
        <v>199.81666666666669</v>
      </c>
      <c r="M167" s="20">
        <v>40</v>
      </c>
    </row>
    <row r="168" spans="1:13" x14ac:dyDescent="0.2">
      <c r="A168" s="214"/>
      <c r="B168" s="213"/>
      <c r="C168" s="215"/>
      <c r="D168" s="49" t="s">
        <v>119</v>
      </c>
      <c r="E168" s="50" t="str">
        <f>VLOOKUP(D168,Fornecedores,2,0)</f>
        <v>03.123.885/0001-04</v>
      </c>
      <c r="F168" s="51" t="str">
        <f t="shared" si="17"/>
        <v>(19) 3604-7323</v>
      </c>
      <c r="G168" s="51" t="str">
        <f t="shared" si="18"/>
        <v>Fillip Otavio</v>
      </c>
      <c r="H168" s="165">
        <v>41857</v>
      </c>
      <c r="I168" s="52">
        <v>227.7</v>
      </c>
      <c r="J168" s="52">
        <f t="shared" si="20"/>
        <v>227.7</v>
      </c>
      <c r="K168" s="216"/>
      <c r="L168" s="216"/>
      <c r="M168" s="20">
        <v>54</v>
      </c>
    </row>
    <row r="169" spans="1:13" x14ac:dyDescent="0.2">
      <c r="A169" s="214"/>
      <c r="B169" s="213"/>
      <c r="C169" s="215"/>
      <c r="D169" s="49" t="s">
        <v>113</v>
      </c>
      <c r="E169" s="50" t="str">
        <f>VLOOKUP(D169,Fornecedores,2,0)</f>
        <v>92.965.524/0001-35</v>
      </c>
      <c r="F169" s="51" t="str">
        <f t="shared" si="17"/>
        <v>(51) 2121-5500</v>
      </c>
      <c r="G169" s="51" t="str">
        <f t="shared" si="18"/>
        <v>Rafael/Jadir</v>
      </c>
      <c r="H169" s="165">
        <v>41862</v>
      </c>
      <c r="I169" s="52">
        <v>158.30000000000001</v>
      </c>
      <c r="J169" s="52">
        <f t="shared" si="20"/>
        <v>158.30000000000001</v>
      </c>
      <c r="K169" s="216"/>
      <c r="L169" s="216"/>
      <c r="M169" s="20">
        <v>52</v>
      </c>
    </row>
    <row r="170" spans="1:13" x14ac:dyDescent="0.2">
      <c r="A170" s="214">
        <v>70</v>
      </c>
      <c r="B170" s="213">
        <v>2.5</v>
      </c>
      <c r="C170" s="215" t="s">
        <v>162</v>
      </c>
      <c r="D170" s="49" t="str">
        <f>D167</f>
        <v>MULTHIDRO</v>
      </c>
      <c r="E170" s="50" t="s">
        <v>333</v>
      </c>
      <c r="F170" s="51" t="str">
        <f t="shared" si="17"/>
        <v>(11) 2082-9800</v>
      </c>
      <c r="G170" s="51" t="str">
        <f t="shared" si="18"/>
        <v>Leony</v>
      </c>
      <c r="H170" s="165">
        <f>H167</f>
        <v>41857</v>
      </c>
      <c r="I170" s="52">
        <v>123.63</v>
      </c>
      <c r="J170" s="52">
        <f t="shared" si="20"/>
        <v>123.63</v>
      </c>
      <c r="K170" s="216">
        <f>MINA(J170:J172)</f>
        <v>123.63</v>
      </c>
      <c r="L170" s="216">
        <f>AVERAGE(J170:J172)</f>
        <v>133.78333333333333</v>
      </c>
      <c r="M170" s="20">
        <v>40</v>
      </c>
    </row>
    <row r="171" spans="1:13" x14ac:dyDescent="0.2">
      <c r="A171" s="214"/>
      <c r="B171" s="213"/>
      <c r="C171" s="215"/>
      <c r="D171" s="49" t="s">
        <v>119</v>
      </c>
      <c r="E171" s="50" t="str">
        <f>VLOOKUP(D171,Fornecedores,2,0)</f>
        <v>03.123.885/0001-04</v>
      </c>
      <c r="F171" s="51" t="str">
        <f t="shared" si="17"/>
        <v>(19) 3604-7323</v>
      </c>
      <c r="G171" s="51" t="str">
        <f t="shared" si="18"/>
        <v>Fillip Otavio</v>
      </c>
      <c r="H171" s="165">
        <v>41857</v>
      </c>
      <c r="I171" s="52">
        <v>127.71</v>
      </c>
      <c r="J171" s="52">
        <f t="shared" si="20"/>
        <v>127.71</v>
      </c>
      <c r="K171" s="216"/>
      <c r="L171" s="216"/>
      <c r="M171" s="20">
        <v>54</v>
      </c>
    </row>
    <row r="172" spans="1:13" x14ac:dyDescent="0.2">
      <c r="A172" s="214"/>
      <c r="B172" s="213"/>
      <c r="C172" s="215"/>
      <c r="D172" s="49" t="s">
        <v>113</v>
      </c>
      <c r="E172" s="50" t="str">
        <f>VLOOKUP(D172,Fornecedores,2,0)</f>
        <v>92.965.524/0001-35</v>
      </c>
      <c r="F172" s="51" t="str">
        <f t="shared" si="17"/>
        <v>(51) 2121-5500</v>
      </c>
      <c r="G172" s="51" t="str">
        <f t="shared" si="18"/>
        <v>Rafael/Jadir</v>
      </c>
      <c r="H172" s="165">
        <v>41862</v>
      </c>
      <c r="I172" s="52">
        <v>150.01</v>
      </c>
      <c r="J172" s="52">
        <f t="shared" si="20"/>
        <v>150.01</v>
      </c>
      <c r="K172" s="216"/>
      <c r="L172" s="216"/>
      <c r="M172" s="20">
        <v>52</v>
      </c>
    </row>
    <row r="173" spans="1:13" x14ac:dyDescent="0.2">
      <c r="A173" s="214">
        <v>71</v>
      </c>
      <c r="B173" s="213">
        <v>5</v>
      </c>
      <c r="C173" s="215" t="s">
        <v>161</v>
      </c>
      <c r="D173" s="49" t="s">
        <v>370</v>
      </c>
      <c r="E173" s="50" t="s">
        <v>123</v>
      </c>
      <c r="F173" s="51" t="e">
        <f t="shared" si="17"/>
        <v>#N/A</v>
      </c>
      <c r="G173" s="51" t="e">
        <f t="shared" si="18"/>
        <v>#N/A</v>
      </c>
      <c r="H173" s="165">
        <v>41922</v>
      </c>
      <c r="I173" s="52">
        <v>204.81</v>
      </c>
      <c r="J173" s="52">
        <f t="shared" si="20"/>
        <v>204.81</v>
      </c>
      <c r="K173" s="216">
        <f>MINA(J173:J175)</f>
        <v>142</v>
      </c>
      <c r="L173" s="216">
        <f>AVERAGE(J173:J175)</f>
        <v>162.93666666666667</v>
      </c>
      <c r="M173" s="20">
        <v>52</v>
      </c>
    </row>
    <row r="174" spans="1:13" x14ac:dyDescent="0.2">
      <c r="A174" s="214"/>
      <c r="B174" s="213"/>
      <c r="C174" s="215"/>
      <c r="D174" s="49" t="s">
        <v>154</v>
      </c>
      <c r="E174" s="50" t="s">
        <v>74</v>
      </c>
      <c r="F174" s="51" t="s">
        <v>153</v>
      </c>
      <c r="G174" s="51" t="s">
        <v>152</v>
      </c>
      <c r="H174" s="165">
        <v>41857</v>
      </c>
      <c r="I174" s="52">
        <v>142</v>
      </c>
      <c r="J174" s="52">
        <f t="shared" si="20"/>
        <v>142</v>
      </c>
      <c r="K174" s="216"/>
      <c r="L174" s="216"/>
      <c r="M174" s="20">
        <v>44</v>
      </c>
    </row>
    <row r="175" spans="1:13" x14ac:dyDescent="0.2">
      <c r="A175" s="214"/>
      <c r="B175" s="213"/>
      <c r="C175" s="215"/>
      <c r="D175" s="49" t="s">
        <v>160</v>
      </c>
      <c r="E175" s="50" t="s">
        <v>159</v>
      </c>
      <c r="F175" s="51" t="s">
        <v>158</v>
      </c>
      <c r="G175" s="51" t="s">
        <v>157</v>
      </c>
      <c r="H175" s="165">
        <v>41922</v>
      </c>
      <c r="I175" s="52">
        <v>142</v>
      </c>
      <c r="J175" s="52">
        <f t="shared" si="20"/>
        <v>142</v>
      </c>
      <c r="K175" s="216"/>
      <c r="L175" s="216"/>
      <c r="M175" s="20">
        <v>17</v>
      </c>
    </row>
    <row r="176" spans="1:13" x14ac:dyDescent="0.2">
      <c r="A176" s="214">
        <v>72</v>
      </c>
      <c r="B176" s="213" t="s">
        <v>116</v>
      </c>
      <c r="C176" s="215" t="s">
        <v>156</v>
      </c>
      <c r="D176" s="49" t="str">
        <f>D170</f>
        <v>MULTHIDRO</v>
      </c>
      <c r="E176" s="50" t="s">
        <v>333</v>
      </c>
      <c r="F176" s="51" t="str">
        <f>VLOOKUP(D176,Fornecedores,3,0)</f>
        <v>(11) 2082-9800</v>
      </c>
      <c r="G176" s="51" t="str">
        <f>VLOOKUP(D176,Fornecedores,4,0)</f>
        <v>Leony</v>
      </c>
      <c r="H176" s="165">
        <f>H170</f>
        <v>41857</v>
      </c>
      <c r="I176" s="52">
        <v>497.68</v>
      </c>
      <c r="J176" s="52">
        <f t="shared" si="20"/>
        <v>497.68</v>
      </c>
      <c r="K176" s="216">
        <f>MINA(J176:J178)</f>
        <v>360</v>
      </c>
      <c r="L176" s="216">
        <f>AVERAGE(J176:J178)</f>
        <v>435.42</v>
      </c>
      <c r="M176" s="20">
        <v>40</v>
      </c>
    </row>
    <row r="177" spans="1:13" x14ac:dyDescent="0.2">
      <c r="A177" s="214"/>
      <c r="B177" s="213"/>
      <c r="C177" s="215"/>
      <c r="D177" s="49" t="s">
        <v>154</v>
      </c>
      <c r="E177" s="50"/>
      <c r="F177" s="51" t="s">
        <v>153</v>
      </c>
      <c r="G177" s="51" t="s">
        <v>152</v>
      </c>
      <c r="H177" s="165">
        <v>41889</v>
      </c>
      <c r="I177" s="52">
        <v>360</v>
      </c>
      <c r="J177" s="52">
        <f t="shared" si="20"/>
        <v>360</v>
      </c>
      <c r="K177" s="216"/>
      <c r="L177" s="216"/>
      <c r="M177" s="20">
        <v>43</v>
      </c>
    </row>
    <row r="178" spans="1:13" x14ac:dyDescent="0.2">
      <c r="A178" s="214"/>
      <c r="B178" s="213"/>
      <c r="C178" s="215"/>
      <c r="D178" s="49" t="s">
        <v>113</v>
      </c>
      <c r="E178" s="50" t="str">
        <f>VLOOKUP(D178,Fornecedores,2,0)</f>
        <v>92.965.524/0001-35</v>
      </c>
      <c r="F178" s="51" t="str">
        <f>VLOOKUP(D178,Fornecedores,3,0)</f>
        <v>(51) 2121-5500</v>
      </c>
      <c r="G178" s="51" t="str">
        <f>VLOOKUP(D178,Fornecedores,4,0)</f>
        <v>Rafael/Jadir</v>
      </c>
      <c r="H178" s="165">
        <v>41862</v>
      </c>
      <c r="I178" s="52">
        <v>448.58</v>
      </c>
      <c r="J178" s="52">
        <f t="shared" si="20"/>
        <v>448.58</v>
      </c>
      <c r="K178" s="216"/>
      <c r="L178" s="216"/>
      <c r="M178" s="56">
        <v>53</v>
      </c>
    </row>
    <row r="179" spans="1:13" x14ac:dyDescent="0.2">
      <c r="A179" s="214">
        <v>73</v>
      </c>
      <c r="B179" s="213" t="s">
        <v>116</v>
      </c>
      <c r="C179" s="215" t="s">
        <v>155</v>
      </c>
      <c r="D179" s="49" t="s">
        <v>119</v>
      </c>
      <c r="E179" s="50" t="str">
        <f>VLOOKUP(D179,Fornecedores,2,0)</f>
        <v>03.123.885/0001-04</v>
      </c>
      <c r="F179" s="51" t="str">
        <f>VLOOKUP(D179,Fornecedores,3,0)</f>
        <v>(19) 3604-7323</v>
      </c>
      <c r="G179" s="51" t="str">
        <f>VLOOKUP(D179,Fornecedores,4,0)</f>
        <v>Fillip Otavio</v>
      </c>
      <c r="H179" s="165">
        <v>41857</v>
      </c>
      <c r="I179" s="52">
        <v>632.5</v>
      </c>
      <c r="J179" s="52">
        <f t="shared" si="20"/>
        <v>632.5</v>
      </c>
      <c r="K179" s="216">
        <f>MINA(J179:J181)</f>
        <v>230</v>
      </c>
      <c r="L179" s="216">
        <f>AVERAGE(J179:J181)</f>
        <v>746.74333333333334</v>
      </c>
      <c r="M179" s="20">
        <v>54</v>
      </c>
    </row>
    <row r="180" spans="1:13" x14ac:dyDescent="0.2">
      <c r="A180" s="214"/>
      <c r="B180" s="213"/>
      <c r="C180" s="215"/>
      <c r="D180" s="49" t="s">
        <v>113</v>
      </c>
      <c r="E180" s="50" t="str">
        <f>VLOOKUP(D180,Fornecedores,2,0)</f>
        <v>92.965.524/0001-35</v>
      </c>
      <c r="F180" s="51" t="str">
        <f>VLOOKUP(D180,Fornecedores,3,0)</f>
        <v>(51) 2121-5500</v>
      </c>
      <c r="G180" s="51" t="str">
        <f>VLOOKUP(D180,Fornecedores,4,0)</f>
        <v>Rafael/Jadir</v>
      </c>
      <c r="H180" s="165">
        <v>41862</v>
      </c>
      <c r="I180" s="52">
        <v>1377.73</v>
      </c>
      <c r="J180" s="52">
        <f t="shared" si="20"/>
        <v>1377.73</v>
      </c>
      <c r="K180" s="216"/>
      <c r="L180" s="216"/>
      <c r="M180" s="20">
        <v>52</v>
      </c>
    </row>
    <row r="181" spans="1:13" x14ac:dyDescent="0.2">
      <c r="A181" s="214"/>
      <c r="B181" s="213"/>
      <c r="C181" s="215"/>
      <c r="D181" s="49" t="s">
        <v>154</v>
      </c>
      <c r="E181" s="50"/>
      <c r="F181" s="51" t="s">
        <v>153</v>
      </c>
      <c r="G181" s="51" t="s">
        <v>152</v>
      </c>
      <c r="H181" s="165">
        <v>41889</v>
      </c>
      <c r="I181" s="52">
        <v>230</v>
      </c>
      <c r="J181" s="52">
        <f t="shared" si="20"/>
        <v>230</v>
      </c>
      <c r="K181" s="216"/>
      <c r="L181" s="216"/>
      <c r="M181" s="20">
        <v>43</v>
      </c>
    </row>
    <row r="182" spans="1:13" x14ac:dyDescent="0.2">
      <c r="A182" s="214">
        <v>74</v>
      </c>
      <c r="B182" s="213" t="s">
        <v>116</v>
      </c>
      <c r="C182" s="215" t="s">
        <v>151</v>
      </c>
      <c r="D182" s="49" t="s">
        <v>112</v>
      </c>
      <c r="E182" s="50" t="s">
        <v>333</v>
      </c>
      <c r="F182" s="51" t="str">
        <f t="shared" ref="F182:F210" si="21">VLOOKUP(D182,Fornecedores,3,0)</f>
        <v>(11) 2082-9800</v>
      </c>
      <c r="G182" s="51" t="str">
        <f t="shared" ref="G182:G210" si="22">VLOOKUP(D182,Fornecedores,4,0)</f>
        <v>Leony</v>
      </c>
      <c r="H182" s="165">
        <f>H176</f>
        <v>41857</v>
      </c>
      <c r="I182" s="52">
        <v>75.569999999999993</v>
      </c>
      <c r="J182" s="52">
        <f t="shared" si="20"/>
        <v>75.569999999999993</v>
      </c>
      <c r="K182" s="216">
        <f>MINA(J182:J184)</f>
        <v>64.290000000000006</v>
      </c>
      <c r="L182" s="216">
        <f>AVERAGE(J182:J184)</f>
        <v>69.320000000000007</v>
      </c>
      <c r="M182" s="20">
        <v>40</v>
      </c>
    </row>
    <row r="183" spans="1:13" x14ac:dyDescent="0.2">
      <c r="A183" s="214"/>
      <c r="B183" s="213"/>
      <c r="C183" s="215"/>
      <c r="D183" s="49" t="s">
        <v>119</v>
      </c>
      <c r="E183" s="50" t="str">
        <f>VLOOKUP(D183,Fornecedores,2,0)</f>
        <v>03.123.885/0001-04</v>
      </c>
      <c r="F183" s="51" t="str">
        <f t="shared" si="21"/>
        <v>(19) 3604-7323</v>
      </c>
      <c r="G183" s="51" t="str">
        <f t="shared" si="22"/>
        <v>Fillip Otavio</v>
      </c>
      <c r="H183" s="165">
        <v>41857</v>
      </c>
      <c r="I183" s="52">
        <v>64.290000000000006</v>
      </c>
      <c r="J183" s="52">
        <f t="shared" si="20"/>
        <v>64.290000000000006</v>
      </c>
      <c r="K183" s="216"/>
      <c r="L183" s="216"/>
      <c r="M183" s="20">
        <v>54</v>
      </c>
    </row>
    <row r="184" spans="1:13" x14ac:dyDescent="0.2">
      <c r="A184" s="214"/>
      <c r="B184" s="213"/>
      <c r="C184" s="215"/>
      <c r="D184" s="49" t="s">
        <v>113</v>
      </c>
      <c r="E184" s="50" t="str">
        <f>VLOOKUP(D184,Fornecedores,2,0)</f>
        <v>92.965.524/0001-35</v>
      </c>
      <c r="F184" s="51" t="str">
        <f t="shared" si="21"/>
        <v>(51) 2121-5500</v>
      </c>
      <c r="G184" s="51" t="str">
        <f t="shared" si="22"/>
        <v>Rafael/Jadir</v>
      </c>
      <c r="H184" s="165">
        <v>41862</v>
      </c>
      <c r="I184" s="52">
        <v>68.099999999999994</v>
      </c>
      <c r="J184" s="52">
        <f t="shared" si="20"/>
        <v>68.099999999999994</v>
      </c>
      <c r="K184" s="216"/>
      <c r="L184" s="216"/>
      <c r="M184" s="20">
        <v>52</v>
      </c>
    </row>
    <row r="185" spans="1:13" x14ac:dyDescent="0.2">
      <c r="A185" s="214">
        <v>75</v>
      </c>
      <c r="B185" s="213" t="s">
        <v>116</v>
      </c>
      <c r="C185" s="215" t="s">
        <v>150</v>
      </c>
      <c r="D185" s="49" t="str">
        <f>D182</f>
        <v>MULTHIDRO</v>
      </c>
      <c r="E185" s="50" t="s">
        <v>333</v>
      </c>
      <c r="F185" s="51" t="str">
        <f t="shared" si="21"/>
        <v>(11) 2082-9800</v>
      </c>
      <c r="G185" s="51" t="str">
        <f t="shared" si="22"/>
        <v>Leony</v>
      </c>
      <c r="H185" s="165">
        <f>H182</f>
        <v>41857</v>
      </c>
      <c r="I185" s="52">
        <v>3394.72</v>
      </c>
      <c r="J185" s="52">
        <f t="shared" si="20"/>
        <v>3394.72</v>
      </c>
      <c r="K185" s="216">
        <f>MINA(J185:J187)</f>
        <v>1957.59</v>
      </c>
      <c r="L185" s="216">
        <f>AVERAGE(J185:J187)</f>
        <v>2687.03</v>
      </c>
      <c r="M185" s="20">
        <v>40</v>
      </c>
    </row>
    <row r="186" spans="1:13" x14ac:dyDescent="0.2">
      <c r="A186" s="214"/>
      <c r="B186" s="213"/>
      <c r="C186" s="215"/>
      <c r="D186" s="49" t="s">
        <v>113</v>
      </c>
      <c r="E186" s="50" t="str">
        <f>VLOOKUP(D186,Fornecedores,2,0)</f>
        <v>92.965.524/0001-35</v>
      </c>
      <c r="F186" s="51" t="str">
        <f t="shared" si="21"/>
        <v>(51) 2121-5500</v>
      </c>
      <c r="G186" s="51" t="str">
        <f t="shared" si="22"/>
        <v>Rafael/Jadir</v>
      </c>
      <c r="H186" s="165">
        <v>41862</v>
      </c>
      <c r="I186" s="52">
        <v>2708.78</v>
      </c>
      <c r="J186" s="52">
        <f t="shared" si="20"/>
        <v>2708.78</v>
      </c>
      <c r="K186" s="216"/>
      <c r="L186" s="216"/>
      <c r="M186" s="20">
        <v>52</v>
      </c>
    </row>
    <row r="187" spans="1:13" x14ac:dyDescent="0.2">
      <c r="A187" s="214"/>
      <c r="B187" s="213"/>
      <c r="C187" s="215"/>
      <c r="D187" s="49" t="s">
        <v>119</v>
      </c>
      <c r="E187" s="50" t="str">
        <f>VLOOKUP(D187,Fornecedores,2,0)</f>
        <v>03.123.885/0001-04</v>
      </c>
      <c r="F187" s="51" t="str">
        <f t="shared" si="21"/>
        <v>(19) 3604-7323</v>
      </c>
      <c r="G187" s="51" t="str">
        <f t="shared" si="22"/>
        <v>Fillip Otavio</v>
      </c>
      <c r="H187" s="165">
        <v>41857</v>
      </c>
      <c r="I187" s="52">
        <v>1957.59</v>
      </c>
      <c r="J187" s="52">
        <f t="shared" si="20"/>
        <v>1957.59</v>
      </c>
      <c r="K187" s="216"/>
      <c r="L187" s="216"/>
      <c r="M187" s="20">
        <v>54</v>
      </c>
    </row>
    <row r="188" spans="1:13" x14ac:dyDescent="0.2">
      <c r="A188" s="214">
        <v>76</v>
      </c>
      <c r="B188" s="213">
        <v>5</v>
      </c>
      <c r="C188" s="215" t="s">
        <v>149</v>
      </c>
      <c r="D188" s="49" t="str">
        <f>D185</f>
        <v>MULTHIDRO</v>
      </c>
      <c r="E188" s="50" t="s">
        <v>333</v>
      </c>
      <c r="F188" s="51" t="str">
        <f t="shared" si="21"/>
        <v>(11) 2082-9800</v>
      </c>
      <c r="G188" s="51" t="str">
        <f t="shared" si="22"/>
        <v>Leony</v>
      </c>
      <c r="H188" s="165">
        <f>H185</f>
        <v>41857</v>
      </c>
      <c r="I188" s="52">
        <v>208.62</v>
      </c>
      <c r="J188" s="52">
        <f t="shared" si="20"/>
        <v>208.62</v>
      </c>
      <c r="K188" s="216">
        <f>MINA(J188:J190)</f>
        <v>180.27000100000001</v>
      </c>
      <c r="L188" s="216">
        <f>AVERAGE(J188:J190)</f>
        <v>212.27333366666667</v>
      </c>
      <c r="M188" s="20">
        <v>40</v>
      </c>
    </row>
    <row r="189" spans="1:13" x14ac:dyDescent="0.2">
      <c r="A189" s="214"/>
      <c r="B189" s="213"/>
      <c r="C189" s="215"/>
      <c r="D189" s="49" t="s">
        <v>119</v>
      </c>
      <c r="E189" s="50" t="str">
        <f>VLOOKUP(D189,Fornecedores,2,0)</f>
        <v>03.123.885/0001-04</v>
      </c>
      <c r="F189" s="51" t="str">
        <f t="shared" si="21"/>
        <v>(19) 3604-7323</v>
      </c>
      <c r="G189" s="51" t="str">
        <f t="shared" si="22"/>
        <v>Fillip Otavio</v>
      </c>
      <c r="H189" s="165">
        <v>41857</v>
      </c>
      <c r="I189" s="52">
        <v>180.27000100000001</v>
      </c>
      <c r="J189" s="52">
        <f t="shared" si="20"/>
        <v>180.27000100000001</v>
      </c>
      <c r="K189" s="216"/>
      <c r="L189" s="216"/>
      <c r="M189" s="20">
        <v>55</v>
      </c>
    </row>
    <row r="190" spans="1:13" x14ac:dyDescent="0.2">
      <c r="A190" s="214"/>
      <c r="B190" s="213"/>
      <c r="C190" s="215"/>
      <c r="D190" s="49" t="s">
        <v>113</v>
      </c>
      <c r="E190" s="50" t="str">
        <f>VLOOKUP(D190,Fornecedores,2,0)</f>
        <v>92.965.524/0001-35</v>
      </c>
      <c r="F190" s="51" t="str">
        <f t="shared" si="21"/>
        <v>(51) 2121-5500</v>
      </c>
      <c r="G190" s="51" t="str">
        <f t="shared" si="22"/>
        <v>Rafael/Jadir</v>
      </c>
      <c r="H190" s="165">
        <v>41862</v>
      </c>
      <c r="I190" s="52">
        <v>247.93</v>
      </c>
      <c r="J190" s="52">
        <f t="shared" si="20"/>
        <v>247.93</v>
      </c>
      <c r="K190" s="216"/>
      <c r="L190" s="216"/>
      <c r="M190" s="20">
        <v>52</v>
      </c>
    </row>
    <row r="191" spans="1:13" x14ac:dyDescent="0.2">
      <c r="A191" s="214">
        <v>77</v>
      </c>
      <c r="B191" s="213">
        <v>2.5</v>
      </c>
      <c r="C191" s="215" t="s">
        <v>148</v>
      </c>
      <c r="D191" s="49" t="str">
        <f>D188</f>
        <v>MULTHIDRO</v>
      </c>
      <c r="E191" s="50" t="s">
        <v>333</v>
      </c>
      <c r="F191" s="51" t="str">
        <f t="shared" si="21"/>
        <v>(11) 2082-9800</v>
      </c>
      <c r="G191" s="51" t="str">
        <f t="shared" si="22"/>
        <v>Leony</v>
      </c>
      <c r="H191" s="165">
        <f>H188</f>
        <v>41857</v>
      </c>
      <c r="I191" s="52">
        <v>168.38</v>
      </c>
      <c r="J191" s="52">
        <f t="shared" si="20"/>
        <v>168.38</v>
      </c>
      <c r="K191" s="216">
        <f>MINA(J191:J193)</f>
        <v>154.560001</v>
      </c>
      <c r="L191" s="216">
        <f>AVERAGE(J191:J193)</f>
        <v>177.80333366666665</v>
      </c>
      <c r="M191" s="20">
        <v>40</v>
      </c>
    </row>
    <row r="192" spans="1:13" x14ac:dyDescent="0.2">
      <c r="A192" s="214"/>
      <c r="B192" s="213"/>
      <c r="C192" s="215"/>
      <c r="D192" s="49" t="s">
        <v>119</v>
      </c>
      <c r="E192" s="50" t="str">
        <f>VLOOKUP(D192,Fornecedores,2,0)</f>
        <v>03.123.885/0001-04</v>
      </c>
      <c r="F192" s="51" t="str">
        <f t="shared" si="21"/>
        <v>(19) 3604-7323</v>
      </c>
      <c r="G192" s="51" t="str">
        <f t="shared" si="22"/>
        <v>Fillip Otavio</v>
      </c>
      <c r="H192" s="165">
        <v>41857</v>
      </c>
      <c r="I192" s="52">
        <v>154.560001</v>
      </c>
      <c r="J192" s="52">
        <f t="shared" si="20"/>
        <v>154.560001</v>
      </c>
      <c r="K192" s="216"/>
      <c r="L192" s="216"/>
      <c r="M192" s="20">
        <v>55</v>
      </c>
    </row>
    <row r="193" spans="1:13" x14ac:dyDescent="0.2">
      <c r="A193" s="214"/>
      <c r="B193" s="213"/>
      <c r="C193" s="215"/>
      <c r="D193" s="49" t="s">
        <v>113</v>
      </c>
      <c r="E193" s="50" t="str">
        <f>VLOOKUP(D193,Fornecedores,2,0)</f>
        <v>92.965.524/0001-35</v>
      </c>
      <c r="F193" s="51" t="str">
        <f t="shared" si="21"/>
        <v>(51) 2121-5500</v>
      </c>
      <c r="G193" s="51" t="str">
        <f t="shared" si="22"/>
        <v>Rafael/Jadir</v>
      </c>
      <c r="H193" s="165">
        <v>41862</v>
      </c>
      <c r="I193" s="52">
        <v>210.47</v>
      </c>
      <c r="J193" s="52">
        <f t="shared" si="20"/>
        <v>210.47</v>
      </c>
      <c r="K193" s="216"/>
      <c r="L193" s="216"/>
      <c r="M193" s="20">
        <v>52</v>
      </c>
    </row>
    <row r="194" spans="1:13" x14ac:dyDescent="0.2">
      <c r="A194" s="214">
        <v>78</v>
      </c>
      <c r="B194" s="213">
        <v>5</v>
      </c>
      <c r="C194" s="215" t="s">
        <v>147</v>
      </c>
      <c r="D194" s="49" t="str">
        <f>D191</f>
        <v>MULTHIDRO</v>
      </c>
      <c r="E194" s="50" t="s">
        <v>333</v>
      </c>
      <c r="F194" s="51" t="str">
        <f t="shared" si="21"/>
        <v>(11) 2082-9800</v>
      </c>
      <c r="G194" s="51" t="str">
        <f t="shared" si="22"/>
        <v>Leony</v>
      </c>
      <c r="H194" s="165">
        <f>H191</f>
        <v>41857</v>
      </c>
      <c r="I194" s="52">
        <v>396.43</v>
      </c>
      <c r="J194" s="52">
        <f t="shared" si="20"/>
        <v>396.43</v>
      </c>
      <c r="K194" s="216">
        <f>MINA(J194:J196)</f>
        <v>278.60000000000002</v>
      </c>
      <c r="L194" s="216">
        <f>AVERAGE(J194:J196)</f>
        <v>331.25000000000006</v>
      </c>
      <c r="M194" s="20">
        <v>40</v>
      </c>
    </row>
    <row r="195" spans="1:13" x14ac:dyDescent="0.2">
      <c r="A195" s="214"/>
      <c r="B195" s="213"/>
      <c r="C195" s="215"/>
      <c r="D195" s="49" t="s">
        <v>119</v>
      </c>
      <c r="E195" s="50" t="str">
        <f>VLOOKUP(D195,Fornecedores,2,0)</f>
        <v>03.123.885/0001-04</v>
      </c>
      <c r="F195" s="51" t="str">
        <f t="shared" si="21"/>
        <v>(19) 3604-7323</v>
      </c>
      <c r="G195" s="51" t="str">
        <f t="shared" si="22"/>
        <v>Fillip Otavio</v>
      </c>
      <c r="H195" s="165">
        <v>41857</v>
      </c>
      <c r="I195" s="52">
        <v>318.72000000000003</v>
      </c>
      <c r="J195" s="52">
        <f t="shared" si="20"/>
        <v>318.72000000000003</v>
      </c>
      <c r="K195" s="216"/>
      <c r="L195" s="216"/>
      <c r="M195" s="20">
        <v>55</v>
      </c>
    </row>
    <row r="196" spans="1:13" x14ac:dyDescent="0.2">
      <c r="A196" s="214"/>
      <c r="B196" s="213"/>
      <c r="C196" s="215"/>
      <c r="D196" s="49" t="s">
        <v>113</v>
      </c>
      <c r="E196" s="50" t="str">
        <f>VLOOKUP(D196,Fornecedores,2,0)</f>
        <v>92.965.524/0001-35</v>
      </c>
      <c r="F196" s="51" t="str">
        <f t="shared" si="21"/>
        <v>(51) 2121-5500</v>
      </c>
      <c r="G196" s="51" t="str">
        <f t="shared" si="22"/>
        <v>Rafael/Jadir</v>
      </c>
      <c r="H196" s="165">
        <v>41862</v>
      </c>
      <c r="I196" s="52">
        <v>278.60000000000002</v>
      </c>
      <c r="J196" s="52">
        <f t="shared" si="20"/>
        <v>278.60000000000002</v>
      </c>
      <c r="K196" s="216"/>
      <c r="L196" s="216"/>
      <c r="M196" s="20">
        <v>52</v>
      </c>
    </row>
    <row r="197" spans="1:13" x14ac:dyDescent="0.2">
      <c r="A197" s="214">
        <v>79</v>
      </c>
      <c r="B197" s="213">
        <v>2.5</v>
      </c>
      <c r="C197" s="215" t="s">
        <v>146</v>
      </c>
      <c r="D197" s="49" t="str">
        <f>D194</f>
        <v>MULTHIDRO</v>
      </c>
      <c r="E197" s="50" t="s">
        <v>333</v>
      </c>
      <c r="F197" s="51" t="str">
        <f t="shared" si="21"/>
        <v>(11) 2082-9800</v>
      </c>
      <c r="G197" s="51" t="str">
        <f t="shared" si="22"/>
        <v>Leony</v>
      </c>
      <c r="H197" s="165">
        <f>H194</f>
        <v>41857</v>
      </c>
      <c r="I197" s="52">
        <v>204.51</v>
      </c>
      <c r="J197" s="52">
        <f t="shared" si="20"/>
        <v>204.51</v>
      </c>
      <c r="K197" s="216">
        <f>MINA(J197:J199)</f>
        <v>204.51</v>
      </c>
      <c r="L197" s="216">
        <f>AVERAGE(J197:J199)</f>
        <v>251.69666666666663</v>
      </c>
      <c r="M197" s="20">
        <v>40</v>
      </c>
    </row>
    <row r="198" spans="1:13" x14ac:dyDescent="0.2">
      <c r="A198" s="214"/>
      <c r="B198" s="213"/>
      <c r="C198" s="215"/>
      <c r="D198" s="49" t="s">
        <v>119</v>
      </c>
      <c r="E198" s="50" t="str">
        <f>VLOOKUP(D198,Fornecedores,2,0)</f>
        <v>03.123.885/0001-04</v>
      </c>
      <c r="F198" s="51" t="str">
        <f t="shared" si="21"/>
        <v>(19) 3604-7323</v>
      </c>
      <c r="G198" s="51" t="str">
        <f t="shared" si="22"/>
        <v>Fillip Otavio</v>
      </c>
      <c r="H198" s="165">
        <v>41857</v>
      </c>
      <c r="I198" s="52">
        <v>309.07</v>
      </c>
      <c r="J198" s="52">
        <f t="shared" si="20"/>
        <v>309.07</v>
      </c>
      <c r="K198" s="216"/>
      <c r="L198" s="216"/>
      <c r="M198" s="20">
        <v>55</v>
      </c>
    </row>
    <row r="199" spans="1:13" x14ac:dyDescent="0.2">
      <c r="A199" s="214"/>
      <c r="B199" s="213"/>
      <c r="C199" s="215"/>
      <c r="D199" s="49" t="s">
        <v>113</v>
      </c>
      <c r="E199" s="50" t="str">
        <f>VLOOKUP(D199,Fornecedores,2,0)</f>
        <v>92.965.524/0001-35</v>
      </c>
      <c r="F199" s="51" t="str">
        <f t="shared" si="21"/>
        <v>(51) 2121-5500</v>
      </c>
      <c r="G199" s="51" t="str">
        <f t="shared" si="22"/>
        <v>Rafael/Jadir</v>
      </c>
      <c r="H199" s="165">
        <v>41862</v>
      </c>
      <c r="I199" s="52">
        <v>241.51</v>
      </c>
      <c r="J199" s="52">
        <f t="shared" si="20"/>
        <v>241.51</v>
      </c>
      <c r="K199" s="216"/>
      <c r="L199" s="216"/>
      <c r="M199" s="20">
        <v>52</v>
      </c>
    </row>
    <row r="200" spans="1:13" x14ac:dyDescent="0.2">
      <c r="A200" s="214">
        <v>81</v>
      </c>
      <c r="B200" s="213">
        <v>5</v>
      </c>
      <c r="C200" s="215" t="s">
        <v>145</v>
      </c>
      <c r="D200" s="49" t="s">
        <v>112</v>
      </c>
      <c r="E200" s="50" t="s">
        <v>333</v>
      </c>
      <c r="F200" s="51" t="str">
        <f t="shared" si="21"/>
        <v>(11) 2082-9800</v>
      </c>
      <c r="G200" s="51" t="str">
        <f t="shared" si="22"/>
        <v>Leony</v>
      </c>
      <c r="H200" s="165">
        <v>41857</v>
      </c>
      <c r="I200" s="52">
        <v>848.85</v>
      </c>
      <c r="J200" s="52">
        <f t="shared" ref="J200:J262" si="23">I200</f>
        <v>848.85</v>
      </c>
      <c r="K200" s="216">
        <f>MINA(J200:J202)</f>
        <v>616.4</v>
      </c>
      <c r="L200" s="216">
        <f>AVERAGE(J200:J202)</f>
        <v>865.42333333333329</v>
      </c>
      <c r="M200" s="20">
        <v>40</v>
      </c>
    </row>
    <row r="201" spans="1:13" x14ac:dyDescent="0.2">
      <c r="A201" s="214"/>
      <c r="B201" s="213"/>
      <c r="C201" s="215"/>
      <c r="D201" s="49" t="s">
        <v>119</v>
      </c>
      <c r="E201" s="50" t="str">
        <f>VLOOKUP(D201,Fornecedores,2,0)</f>
        <v>03.123.885/0001-04</v>
      </c>
      <c r="F201" s="51" t="str">
        <f t="shared" si="21"/>
        <v>(19) 3604-7323</v>
      </c>
      <c r="G201" s="51" t="str">
        <f t="shared" si="22"/>
        <v>Fillip Otavio</v>
      </c>
      <c r="H201" s="165">
        <v>41857</v>
      </c>
      <c r="I201" s="52">
        <v>616.4</v>
      </c>
      <c r="J201" s="52">
        <f t="shared" si="23"/>
        <v>616.4</v>
      </c>
      <c r="K201" s="216"/>
      <c r="L201" s="216"/>
      <c r="M201" s="20">
        <v>55</v>
      </c>
    </row>
    <row r="202" spans="1:13" x14ac:dyDescent="0.2">
      <c r="A202" s="214"/>
      <c r="B202" s="213"/>
      <c r="C202" s="215"/>
      <c r="D202" s="49" t="s">
        <v>113</v>
      </c>
      <c r="E202" s="50" t="str">
        <f>VLOOKUP(D202,Fornecedores,2,0)</f>
        <v>92.965.524/0001-35</v>
      </c>
      <c r="F202" s="51" t="str">
        <f t="shared" si="21"/>
        <v>(51) 2121-5500</v>
      </c>
      <c r="G202" s="51" t="str">
        <f t="shared" si="22"/>
        <v>Rafael/Jadir</v>
      </c>
      <c r="H202" s="165">
        <v>41862</v>
      </c>
      <c r="I202" s="52">
        <v>1131.02</v>
      </c>
      <c r="J202" s="52">
        <f t="shared" si="23"/>
        <v>1131.02</v>
      </c>
      <c r="K202" s="216"/>
      <c r="L202" s="216"/>
      <c r="M202" s="20">
        <v>53</v>
      </c>
    </row>
    <row r="203" spans="1:13" x14ac:dyDescent="0.2">
      <c r="A203" s="214">
        <v>82</v>
      </c>
      <c r="B203" s="213">
        <v>2.5</v>
      </c>
      <c r="C203" s="215" t="s">
        <v>144</v>
      </c>
      <c r="D203" s="49" t="str">
        <f>D200</f>
        <v>MULTHIDRO</v>
      </c>
      <c r="E203" s="50" t="s">
        <v>333</v>
      </c>
      <c r="F203" s="51" t="str">
        <f t="shared" si="21"/>
        <v>(11) 2082-9800</v>
      </c>
      <c r="G203" s="51" t="str">
        <f t="shared" si="22"/>
        <v>Leony</v>
      </c>
      <c r="H203" s="165">
        <f>H200</f>
        <v>41857</v>
      </c>
      <c r="I203" s="52">
        <v>717.65</v>
      </c>
      <c r="J203" s="52">
        <f t="shared" si="23"/>
        <v>717.65</v>
      </c>
      <c r="K203" s="216">
        <f>MINA(J203:J205)</f>
        <v>593.4</v>
      </c>
      <c r="L203" s="216">
        <f>AVERAGE(J203:J205)</f>
        <v>780.28666666666652</v>
      </c>
      <c r="M203" s="20">
        <v>40</v>
      </c>
    </row>
    <row r="204" spans="1:13" x14ac:dyDescent="0.2">
      <c r="A204" s="214"/>
      <c r="B204" s="213"/>
      <c r="C204" s="215"/>
      <c r="D204" s="49" t="s">
        <v>119</v>
      </c>
      <c r="E204" s="50" t="str">
        <f>VLOOKUP(D204,Fornecedores,2,0)</f>
        <v>03.123.885/0001-04</v>
      </c>
      <c r="F204" s="51" t="str">
        <f t="shared" si="21"/>
        <v>(19) 3604-7323</v>
      </c>
      <c r="G204" s="51" t="str">
        <f t="shared" si="22"/>
        <v>Fillip Otavio</v>
      </c>
      <c r="H204" s="165">
        <v>41857</v>
      </c>
      <c r="I204" s="52">
        <v>593.4</v>
      </c>
      <c r="J204" s="52">
        <f t="shared" si="23"/>
        <v>593.4</v>
      </c>
      <c r="K204" s="216"/>
      <c r="L204" s="216"/>
      <c r="M204" s="20">
        <v>55</v>
      </c>
    </row>
    <row r="205" spans="1:13" x14ac:dyDescent="0.2">
      <c r="A205" s="214"/>
      <c r="B205" s="213"/>
      <c r="C205" s="215"/>
      <c r="D205" s="49" t="s">
        <v>113</v>
      </c>
      <c r="E205" s="50" t="str">
        <f>VLOOKUP(D205,Fornecedores,2,0)</f>
        <v>92.965.524/0001-35</v>
      </c>
      <c r="F205" s="51" t="str">
        <f t="shared" si="21"/>
        <v>(51) 2121-5500</v>
      </c>
      <c r="G205" s="51" t="str">
        <f t="shared" si="22"/>
        <v>Rafael/Jadir</v>
      </c>
      <c r="H205" s="165">
        <v>41862</v>
      </c>
      <c r="I205" s="52">
        <v>1029.81</v>
      </c>
      <c r="J205" s="52">
        <f t="shared" si="23"/>
        <v>1029.81</v>
      </c>
      <c r="K205" s="216"/>
      <c r="L205" s="216"/>
      <c r="M205" s="20">
        <v>53</v>
      </c>
    </row>
    <row r="206" spans="1:13" x14ac:dyDescent="0.2">
      <c r="A206" s="214">
        <v>83</v>
      </c>
      <c r="B206" s="213">
        <v>5</v>
      </c>
      <c r="C206" s="215" t="s">
        <v>143</v>
      </c>
      <c r="D206" s="49" t="str">
        <f>D203</f>
        <v>MULTHIDRO</v>
      </c>
      <c r="E206" s="50" t="s">
        <v>333</v>
      </c>
      <c r="F206" s="51" t="str">
        <f t="shared" si="21"/>
        <v>(11) 2082-9800</v>
      </c>
      <c r="G206" s="51" t="str">
        <f t="shared" si="22"/>
        <v>Leony</v>
      </c>
      <c r="H206" s="165">
        <f>H203</f>
        <v>41857</v>
      </c>
      <c r="I206" s="52">
        <v>484.83</v>
      </c>
      <c r="J206" s="52">
        <f t="shared" si="23"/>
        <v>484.83</v>
      </c>
      <c r="K206" s="216">
        <f>MINA(J206:J208)</f>
        <v>308.2</v>
      </c>
      <c r="L206" s="216">
        <f>AVERAGE(J206:J208)</f>
        <v>489.7833333333333</v>
      </c>
      <c r="M206" s="20">
        <v>40</v>
      </c>
    </row>
    <row r="207" spans="1:13" x14ac:dyDescent="0.2">
      <c r="A207" s="214"/>
      <c r="B207" s="213"/>
      <c r="C207" s="215"/>
      <c r="D207" s="49" t="s">
        <v>119</v>
      </c>
      <c r="E207" s="50" t="str">
        <f>VLOOKUP(D207,Fornecedores,2,0)</f>
        <v>03.123.885/0001-04</v>
      </c>
      <c r="F207" s="51" t="str">
        <f t="shared" si="21"/>
        <v>(19) 3604-7323</v>
      </c>
      <c r="G207" s="51" t="str">
        <f t="shared" si="22"/>
        <v>Fillip Otavio</v>
      </c>
      <c r="H207" s="165">
        <v>41857</v>
      </c>
      <c r="I207" s="52">
        <v>308.2</v>
      </c>
      <c r="J207" s="52">
        <f t="shared" si="23"/>
        <v>308.2</v>
      </c>
      <c r="K207" s="216"/>
      <c r="L207" s="216"/>
      <c r="M207" s="20">
        <v>55</v>
      </c>
    </row>
    <row r="208" spans="1:13" x14ac:dyDescent="0.2">
      <c r="A208" s="214"/>
      <c r="B208" s="213"/>
      <c r="C208" s="215"/>
      <c r="D208" s="49" t="s">
        <v>113</v>
      </c>
      <c r="E208" s="50" t="str">
        <f>VLOOKUP(D208,Fornecedores,2,0)</f>
        <v>92.965.524/0001-35</v>
      </c>
      <c r="F208" s="51" t="str">
        <f t="shared" si="21"/>
        <v>(51) 2121-5500</v>
      </c>
      <c r="G208" s="51" t="str">
        <f t="shared" si="22"/>
        <v>Rafael/Jadir</v>
      </c>
      <c r="H208" s="165">
        <v>41862</v>
      </c>
      <c r="I208" s="52">
        <v>676.32</v>
      </c>
      <c r="J208" s="52">
        <f t="shared" si="23"/>
        <v>676.32</v>
      </c>
      <c r="K208" s="216"/>
      <c r="L208" s="216"/>
      <c r="M208" s="20">
        <v>53</v>
      </c>
    </row>
    <row r="209" spans="1:13" x14ac:dyDescent="0.2">
      <c r="A209" s="214">
        <v>84</v>
      </c>
      <c r="B209" s="213">
        <v>2.5</v>
      </c>
      <c r="C209" s="215" t="s">
        <v>142</v>
      </c>
      <c r="D209" s="49" t="str">
        <f>D206</f>
        <v>MULTHIDRO</v>
      </c>
      <c r="E209" s="50" t="s">
        <v>333</v>
      </c>
      <c r="F209" s="51" t="str">
        <f t="shared" si="21"/>
        <v>(11) 2082-9800</v>
      </c>
      <c r="G209" s="51" t="str">
        <f t="shared" si="22"/>
        <v>Leony</v>
      </c>
      <c r="H209" s="165">
        <f>H206</f>
        <v>41857</v>
      </c>
      <c r="I209" s="52">
        <v>310.38</v>
      </c>
      <c r="J209" s="52">
        <f t="shared" si="23"/>
        <v>310.38</v>
      </c>
      <c r="K209" s="216">
        <f>MINA(J209:J211)</f>
        <v>164.20009999999999</v>
      </c>
      <c r="L209" s="216">
        <f>AVERAGE(J209:J211)</f>
        <v>221.95337000000004</v>
      </c>
      <c r="M209" s="20">
        <v>40</v>
      </c>
    </row>
    <row r="210" spans="1:13" x14ac:dyDescent="0.2">
      <c r="A210" s="214"/>
      <c r="B210" s="213"/>
      <c r="C210" s="215"/>
      <c r="D210" s="49" t="s">
        <v>119</v>
      </c>
      <c r="E210" s="50" t="str">
        <f>VLOOKUP(D210,Fornecedores,2,0)</f>
        <v>03.123.885/0001-04</v>
      </c>
      <c r="F210" s="51" t="str">
        <f t="shared" si="21"/>
        <v>(19) 3604-7323</v>
      </c>
      <c r="G210" s="51" t="str">
        <f t="shared" si="22"/>
        <v>Fillip Otavio</v>
      </c>
      <c r="H210" s="165">
        <v>41857</v>
      </c>
      <c r="I210" s="52">
        <v>164.20009999999999</v>
      </c>
      <c r="J210" s="52">
        <f t="shared" si="23"/>
        <v>164.20009999999999</v>
      </c>
      <c r="K210" s="216"/>
      <c r="L210" s="216"/>
      <c r="M210" s="20">
        <v>55</v>
      </c>
    </row>
    <row r="211" spans="1:13" x14ac:dyDescent="0.2">
      <c r="A211" s="214"/>
      <c r="B211" s="213"/>
      <c r="C211" s="215"/>
      <c r="D211" s="49" t="s">
        <v>113</v>
      </c>
      <c r="E211" s="50" t="str">
        <f>VLOOKUP(D211,Fornecedores,2,0)</f>
        <v>92.965.524/0001-35</v>
      </c>
      <c r="F211" s="51" t="str">
        <f t="shared" ref="F211:F242" si="24">VLOOKUP(D211,Fornecedores,3,0)</f>
        <v>(51) 2121-5500</v>
      </c>
      <c r="G211" s="51" t="str">
        <f t="shared" ref="G211:G242" si="25">VLOOKUP(D211,Fornecedores,4,0)</f>
        <v>Rafael/Jadir</v>
      </c>
      <c r="H211" s="165">
        <v>41862</v>
      </c>
      <c r="I211" s="52">
        <v>191.28001</v>
      </c>
      <c r="J211" s="52">
        <f t="shared" si="23"/>
        <v>191.28001</v>
      </c>
      <c r="K211" s="216"/>
      <c r="L211" s="216"/>
      <c r="M211" s="20">
        <v>52</v>
      </c>
    </row>
    <row r="212" spans="1:13" x14ac:dyDescent="0.2">
      <c r="A212" s="214">
        <v>85</v>
      </c>
      <c r="B212" s="213">
        <v>2.5</v>
      </c>
      <c r="C212" s="215" t="s">
        <v>141</v>
      </c>
      <c r="D212" s="49" t="str">
        <f>D209</f>
        <v>MULTHIDRO</v>
      </c>
      <c r="E212" s="50" t="s">
        <v>333</v>
      </c>
      <c r="F212" s="51" t="str">
        <f t="shared" si="24"/>
        <v>(11) 2082-9800</v>
      </c>
      <c r="G212" s="51" t="str">
        <f t="shared" si="25"/>
        <v>Leony</v>
      </c>
      <c r="H212" s="165">
        <f>H209</f>
        <v>41857</v>
      </c>
      <c r="I212" s="52">
        <v>638.26</v>
      </c>
      <c r="J212" s="52">
        <f t="shared" si="23"/>
        <v>638.26</v>
      </c>
      <c r="K212" s="216">
        <f>MINA(J212:J214)</f>
        <v>492.78</v>
      </c>
      <c r="L212" s="216">
        <f>AVERAGE(J212:J214)</f>
        <v>694.42000000000007</v>
      </c>
      <c r="M212" s="20">
        <v>40</v>
      </c>
    </row>
    <row r="213" spans="1:13" x14ac:dyDescent="0.2">
      <c r="A213" s="214"/>
      <c r="B213" s="213"/>
      <c r="C213" s="215"/>
      <c r="D213" s="49" t="s">
        <v>119</v>
      </c>
      <c r="E213" s="50" t="str">
        <f>VLOOKUP(D213,Fornecedores,2,0)</f>
        <v>03.123.885/0001-04</v>
      </c>
      <c r="F213" s="51" t="str">
        <f t="shared" si="24"/>
        <v>(19) 3604-7323</v>
      </c>
      <c r="G213" s="51" t="str">
        <f t="shared" si="25"/>
        <v>Fillip Otavio</v>
      </c>
      <c r="H213" s="165">
        <v>41857</v>
      </c>
      <c r="I213" s="52">
        <v>492.78</v>
      </c>
      <c r="J213" s="52">
        <f t="shared" si="23"/>
        <v>492.78</v>
      </c>
      <c r="K213" s="216"/>
      <c r="L213" s="216"/>
      <c r="M213" s="20">
        <v>55</v>
      </c>
    </row>
    <row r="214" spans="1:13" x14ac:dyDescent="0.2">
      <c r="A214" s="214"/>
      <c r="B214" s="213"/>
      <c r="C214" s="215"/>
      <c r="D214" s="49" t="s">
        <v>113</v>
      </c>
      <c r="E214" s="50" t="str">
        <f>VLOOKUP(D214,Fornecedores,2,0)</f>
        <v>92.965.524/0001-35</v>
      </c>
      <c r="F214" s="51" t="str">
        <f t="shared" si="24"/>
        <v>(51) 2121-5500</v>
      </c>
      <c r="G214" s="51" t="str">
        <f t="shared" si="25"/>
        <v>Rafael/Jadir</v>
      </c>
      <c r="H214" s="165">
        <v>41862</v>
      </c>
      <c r="I214" s="52">
        <v>952.22</v>
      </c>
      <c r="J214" s="52">
        <f t="shared" si="23"/>
        <v>952.22</v>
      </c>
      <c r="K214" s="216"/>
      <c r="L214" s="216"/>
      <c r="M214" s="20">
        <v>53</v>
      </c>
    </row>
    <row r="215" spans="1:13" x14ac:dyDescent="0.2">
      <c r="A215" s="214">
        <v>86</v>
      </c>
      <c r="B215" s="213">
        <v>5</v>
      </c>
      <c r="C215" s="215" t="s">
        <v>140</v>
      </c>
      <c r="D215" s="49" t="str">
        <f>D212</f>
        <v>MULTHIDRO</v>
      </c>
      <c r="E215" s="50" t="s">
        <v>333</v>
      </c>
      <c r="F215" s="51" t="str">
        <f t="shared" si="24"/>
        <v>(11) 2082-9800</v>
      </c>
      <c r="G215" s="51" t="str">
        <f t="shared" si="25"/>
        <v>Leony</v>
      </c>
      <c r="H215" s="165">
        <f>H212</f>
        <v>41857</v>
      </c>
      <c r="I215" s="52">
        <v>729.89</v>
      </c>
      <c r="J215" s="52">
        <f t="shared" si="23"/>
        <v>729.89</v>
      </c>
      <c r="K215" s="216">
        <f>MINA(J215:J217)</f>
        <v>626.33000000000004</v>
      </c>
      <c r="L215" s="216">
        <f>AVERAGE(J215:J217)</f>
        <v>758.80333333333328</v>
      </c>
      <c r="M215" s="20">
        <v>40</v>
      </c>
    </row>
    <row r="216" spans="1:13" x14ac:dyDescent="0.2">
      <c r="A216" s="214"/>
      <c r="B216" s="213"/>
      <c r="C216" s="215"/>
      <c r="D216" s="49" t="s">
        <v>119</v>
      </c>
      <c r="E216" s="50" t="str">
        <f>VLOOKUP(D216,Fornecedores,2,0)</f>
        <v>03.123.885/0001-04</v>
      </c>
      <c r="F216" s="51" t="str">
        <f t="shared" si="24"/>
        <v>(19) 3604-7323</v>
      </c>
      <c r="G216" s="51" t="str">
        <f t="shared" si="25"/>
        <v>Fillip Otavio</v>
      </c>
      <c r="H216" s="165">
        <v>41857</v>
      </c>
      <c r="I216" s="52">
        <v>626.33000000000004</v>
      </c>
      <c r="J216" s="52">
        <f t="shared" si="23"/>
        <v>626.33000000000004</v>
      </c>
      <c r="K216" s="216"/>
      <c r="L216" s="216"/>
      <c r="M216" s="56">
        <v>56</v>
      </c>
    </row>
    <row r="217" spans="1:13" x14ac:dyDescent="0.2">
      <c r="A217" s="214"/>
      <c r="B217" s="213"/>
      <c r="C217" s="215"/>
      <c r="D217" s="49" t="s">
        <v>113</v>
      </c>
      <c r="E217" s="50" t="str">
        <f>VLOOKUP(D217,Fornecedores,2,0)</f>
        <v>92.965.524/0001-35</v>
      </c>
      <c r="F217" s="51" t="str">
        <f t="shared" si="24"/>
        <v>(51) 2121-5500</v>
      </c>
      <c r="G217" s="51" t="str">
        <f t="shared" si="25"/>
        <v>Rafael/Jadir</v>
      </c>
      <c r="H217" s="165">
        <v>41862</v>
      </c>
      <c r="I217" s="52">
        <v>920.19</v>
      </c>
      <c r="J217" s="52">
        <f t="shared" si="23"/>
        <v>920.19</v>
      </c>
      <c r="K217" s="216"/>
      <c r="L217" s="216"/>
      <c r="M217" s="20">
        <v>53</v>
      </c>
    </row>
    <row r="218" spans="1:13" x14ac:dyDescent="0.2">
      <c r="A218" s="214">
        <v>87</v>
      </c>
      <c r="B218" s="213">
        <v>5</v>
      </c>
      <c r="C218" s="215" t="s">
        <v>139</v>
      </c>
      <c r="D218" s="49" t="str">
        <f>D215</f>
        <v>MULTHIDRO</v>
      </c>
      <c r="E218" s="50" t="s">
        <v>333</v>
      </c>
      <c r="F218" s="51" t="str">
        <f t="shared" si="24"/>
        <v>(11) 2082-9800</v>
      </c>
      <c r="G218" s="51" t="str">
        <f t="shared" si="25"/>
        <v>Leony</v>
      </c>
      <c r="H218" s="165">
        <v>41857</v>
      </c>
      <c r="I218" s="52">
        <v>811.57</v>
      </c>
      <c r="J218" s="52">
        <f t="shared" si="23"/>
        <v>811.57</v>
      </c>
      <c r="K218" s="216">
        <f>MINA(J218:J220)</f>
        <v>733.7</v>
      </c>
      <c r="L218" s="216">
        <f>AVERAGE(J218:J220)</f>
        <v>830.37</v>
      </c>
      <c r="M218" s="20">
        <v>41</v>
      </c>
    </row>
    <row r="219" spans="1:13" x14ac:dyDescent="0.2">
      <c r="A219" s="214"/>
      <c r="B219" s="213"/>
      <c r="C219" s="215"/>
      <c r="D219" s="49" t="s">
        <v>119</v>
      </c>
      <c r="E219" s="50" t="str">
        <f>VLOOKUP(D219,Fornecedores,2,0)</f>
        <v>03.123.885/0001-04</v>
      </c>
      <c r="F219" s="51" t="str">
        <f t="shared" si="24"/>
        <v>(19) 3604-7323</v>
      </c>
      <c r="G219" s="51" t="str">
        <f t="shared" si="25"/>
        <v>Fillip Otavio</v>
      </c>
      <c r="H219" s="165">
        <v>41857</v>
      </c>
      <c r="I219" s="52">
        <v>733.7</v>
      </c>
      <c r="J219" s="52">
        <f t="shared" si="23"/>
        <v>733.7</v>
      </c>
      <c r="K219" s="216"/>
      <c r="L219" s="216"/>
      <c r="M219" s="20">
        <v>55</v>
      </c>
    </row>
    <row r="220" spans="1:13" x14ac:dyDescent="0.2">
      <c r="A220" s="214"/>
      <c r="B220" s="213"/>
      <c r="C220" s="215"/>
      <c r="D220" s="49" t="s">
        <v>113</v>
      </c>
      <c r="E220" s="50" t="str">
        <f>VLOOKUP(D220,Fornecedores,2,0)</f>
        <v>92.965.524/0001-35</v>
      </c>
      <c r="F220" s="51" t="str">
        <f t="shared" si="24"/>
        <v>(51) 2121-5500</v>
      </c>
      <c r="G220" s="51" t="str">
        <f t="shared" si="25"/>
        <v>Rafael/Jadir</v>
      </c>
      <c r="H220" s="165">
        <v>41862</v>
      </c>
      <c r="I220" s="52">
        <v>945.84</v>
      </c>
      <c r="J220" s="52">
        <f t="shared" si="23"/>
        <v>945.84</v>
      </c>
      <c r="K220" s="216"/>
      <c r="L220" s="216"/>
      <c r="M220" s="56">
        <v>53</v>
      </c>
    </row>
    <row r="221" spans="1:13" x14ac:dyDescent="0.2">
      <c r="A221" s="214">
        <v>88</v>
      </c>
      <c r="B221" s="213">
        <v>2.5</v>
      </c>
      <c r="C221" s="215" t="s">
        <v>138</v>
      </c>
      <c r="D221" s="49" t="str">
        <f>D218</f>
        <v>MULTHIDRO</v>
      </c>
      <c r="E221" s="50" t="s">
        <v>333</v>
      </c>
      <c r="F221" s="51" t="str">
        <f t="shared" si="24"/>
        <v>(11) 2082-9800</v>
      </c>
      <c r="G221" s="51" t="str">
        <f t="shared" si="25"/>
        <v>Leony</v>
      </c>
      <c r="H221" s="165">
        <f>H218</f>
        <v>41857</v>
      </c>
      <c r="I221" s="52">
        <v>729.11</v>
      </c>
      <c r="J221" s="52">
        <f t="shared" si="23"/>
        <v>729.11</v>
      </c>
      <c r="K221" s="216">
        <f>MINA(J221:J223)</f>
        <v>699.2</v>
      </c>
      <c r="L221" s="216">
        <f>AVERAGE(J221:J223)</f>
        <v>787.06333333333339</v>
      </c>
      <c r="M221" s="20">
        <v>41</v>
      </c>
    </row>
    <row r="222" spans="1:13" x14ac:dyDescent="0.2">
      <c r="A222" s="214"/>
      <c r="B222" s="213"/>
      <c r="C222" s="215"/>
      <c r="D222" s="49" t="s">
        <v>119</v>
      </c>
      <c r="E222" s="50" t="str">
        <f>VLOOKUP(D222,Fornecedores,2,0)</f>
        <v>03.123.885/0001-04</v>
      </c>
      <c r="F222" s="51" t="str">
        <f t="shared" si="24"/>
        <v>(19) 3604-7323</v>
      </c>
      <c r="G222" s="51" t="str">
        <f t="shared" si="25"/>
        <v>Fillip Otavio</v>
      </c>
      <c r="H222" s="165">
        <v>41857</v>
      </c>
      <c r="I222" s="52">
        <v>699.2</v>
      </c>
      <c r="J222" s="52">
        <f t="shared" si="23"/>
        <v>699.2</v>
      </c>
      <c r="K222" s="216"/>
      <c r="L222" s="216"/>
      <c r="M222" s="20">
        <v>55</v>
      </c>
    </row>
    <row r="223" spans="1:13" x14ac:dyDescent="0.2">
      <c r="A223" s="214"/>
      <c r="B223" s="213"/>
      <c r="C223" s="215"/>
      <c r="D223" s="49" t="s">
        <v>113</v>
      </c>
      <c r="E223" s="50" t="str">
        <f>VLOOKUP(D223,Fornecedores,2,0)</f>
        <v>92.965.524/0001-35</v>
      </c>
      <c r="F223" s="51" t="str">
        <f t="shared" si="24"/>
        <v>(51) 2121-5500</v>
      </c>
      <c r="G223" s="51" t="str">
        <f t="shared" si="25"/>
        <v>Rafael/Jadir</v>
      </c>
      <c r="H223" s="165">
        <v>41862</v>
      </c>
      <c r="I223" s="52">
        <v>932.88</v>
      </c>
      <c r="J223" s="52">
        <f t="shared" si="23"/>
        <v>932.88</v>
      </c>
      <c r="K223" s="216"/>
      <c r="L223" s="216"/>
      <c r="M223" s="20">
        <v>53</v>
      </c>
    </row>
    <row r="224" spans="1:13" x14ac:dyDescent="0.2">
      <c r="A224" s="214">
        <v>89</v>
      </c>
      <c r="B224" s="213">
        <v>2.5</v>
      </c>
      <c r="C224" s="215" t="s">
        <v>324</v>
      </c>
      <c r="D224" s="49" t="str">
        <f>D221</f>
        <v>MULTHIDRO</v>
      </c>
      <c r="E224" s="50" t="s">
        <v>333</v>
      </c>
      <c r="F224" s="51" t="str">
        <f t="shared" si="24"/>
        <v>(11) 2082-9800</v>
      </c>
      <c r="G224" s="51" t="str">
        <f t="shared" si="25"/>
        <v>Leony</v>
      </c>
      <c r="H224" s="165">
        <v>41857</v>
      </c>
      <c r="I224" s="52">
        <v>274.25</v>
      </c>
      <c r="J224" s="52">
        <f t="shared" si="23"/>
        <v>274.25</v>
      </c>
      <c r="K224" s="216">
        <f>MINA(J224:J226)</f>
        <v>180.27001000000001</v>
      </c>
      <c r="L224" s="216">
        <f>AVERAGE(J224:J226)</f>
        <v>236.92333666666664</v>
      </c>
      <c r="M224" s="20">
        <v>41</v>
      </c>
    </row>
    <row r="225" spans="1:13" x14ac:dyDescent="0.2">
      <c r="A225" s="214"/>
      <c r="B225" s="213"/>
      <c r="C225" s="215"/>
      <c r="D225" s="49" t="s">
        <v>119</v>
      </c>
      <c r="E225" s="50" t="str">
        <f>VLOOKUP(D225,Fornecedores,2,0)</f>
        <v>03.123.885/0001-04</v>
      </c>
      <c r="F225" s="51" t="str">
        <f t="shared" si="24"/>
        <v>(19) 3604-7323</v>
      </c>
      <c r="G225" s="51" t="str">
        <f t="shared" si="25"/>
        <v>Fillip Otavio</v>
      </c>
      <c r="H225" s="165">
        <v>41857</v>
      </c>
      <c r="I225" s="52">
        <v>180.27001000000001</v>
      </c>
      <c r="J225" s="52">
        <f t="shared" si="23"/>
        <v>180.27001000000001</v>
      </c>
      <c r="K225" s="216"/>
      <c r="L225" s="216"/>
      <c r="M225" s="20">
        <v>55</v>
      </c>
    </row>
    <row r="226" spans="1:13" x14ac:dyDescent="0.2">
      <c r="A226" s="214"/>
      <c r="B226" s="213"/>
      <c r="C226" s="215"/>
      <c r="D226" s="49" t="s">
        <v>370</v>
      </c>
      <c r="E226" s="50" t="s">
        <v>123</v>
      </c>
      <c r="F226" s="51" t="e">
        <f t="shared" si="24"/>
        <v>#N/A</v>
      </c>
      <c r="G226" s="51" t="e">
        <f t="shared" si="25"/>
        <v>#N/A</v>
      </c>
      <c r="H226" s="165">
        <v>41922</v>
      </c>
      <c r="I226" s="52">
        <v>256.25</v>
      </c>
      <c r="J226" s="52">
        <f t="shared" si="23"/>
        <v>256.25</v>
      </c>
      <c r="K226" s="216"/>
      <c r="L226" s="216"/>
      <c r="M226" s="20">
        <v>52</v>
      </c>
    </row>
    <row r="227" spans="1:13" x14ac:dyDescent="0.2">
      <c r="A227" s="214">
        <v>90</v>
      </c>
      <c r="B227" s="213">
        <v>5</v>
      </c>
      <c r="C227" s="215" t="s">
        <v>137</v>
      </c>
      <c r="D227" s="49" t="str">
        <f>D224</f>
        <v>MULTHIDRO</v>
      </c>
      <c r="E227" s="50" t="s">
        <v>333</v>
      </c>
      <c r="F227" s="51" t="str">
        <f t="shared" si="24"/>
        <v>(11) 2082-9800</v>
      </c>
      <c r="G227" s="51" t="str">
        <f t="shared" si="25"/>
        <v>Leony</v>
      </c>
      <c r="H227" s="165">
        <f>H224</f>
        <v>41857</v>
      </c>
      <c r="I227" s="52">
        <v>1008</v>
      </c>
      <c r="J227" s="52">
        <f t="shared" si="23"/>
        <v>1008</v>
      </c>
      <c r="K227" s="216">
        <f>MINA(J227:J229)</f>
        <v>667</v>
      </c>
      <c r="L227" s="216">
        <f>AVERAGE(J227:J229)</f>
        <v>1008.41</v>
      </c>
      <c r="M227" s="20">
        <v>41</v>
      </c>
    </row>
    <row r="228" spans="1:13" x14ac:dyDescent="0.2">
      <c r="A228" s="214"/>
      <c r="B228" s="213"/>
      <c r="C228" s="215"/>
      <c r="D228" s="49" t="s">
        <v>119</v>
      </c>
      <c r="E228" s="50" t="str">
        <f>VLOOKUP(D228,Fornecedores,2,0)</f>
        <v>03.123.885/0001-04</v>
      </c>
      <c r="F228" s="51" t="str">
        <f t="shared" si="24"/>
        <v>(19) 3604-7323</v>
      </c>
      <c r="G228" s="51" t="str">
        <f t="shared" si="25"/>
        <v>Fillip Otavio</v>
      </c>
      <c r="H228" s="165">
        <v>41857</v>
      </c>
      <c r="I228" s="52">
        <v>667</v>
      </c>
      <c r="J228" s="52">
        <f t="shared" si="23"/>
        <v>667</v>
      </c>
      <c r="K228" s="216"/>
      <c r="L228" s="216"/>
      <c r="M228" s="20">
        <v>55</v>
      </c>
    </row>
    <row r="229" spans="1:13" x14ac:dyDescent="0.2">
      <c r="A229" s="214"/>
      <c r="B229" s="213"/>
      <c r="C229" s="215"/>
      <c r="D229" s="49" t="s">
        <v>113</v>
      </c>
      <c r="E229" s="50" t="str">
        <f>VLOOKUP(D229,Fornecedores,2,0)</f>
        <v>92.965.524/0001-35</v>
      </c>
      <c r="F229" s="51" t="str">
        <f t="shared" si="24"/>
        <v>(51) 2121-5500</v>
      </c>
      <c r="G229" s="51" t="str">
        <f t="shared" si="25"/>
        <v>Rafael/Jadir</v>
      </c>
      <c r="H229" s="165">
        <v>41862</v>
      </c>
      <c r="I229" s="52">
        <v>1350.23</v>
      </c>
      <c r="J229" s="52">
        <f t="shared" si="23"/>
        <v>1350.23</v>
      </c>
      <c r="K229" s="216"/>
      <c r="L229" s="216"/>
      <c r="M229" s="20">
        <v>53</v>
      </c>
    </row>
    <row r="230" spans="1:13" x14ac:dyDescent="0.2">
      <c r="A230" s="214">
        <v>91</v>
      </c>
      <c r="B230" s="213">
        <v>2.5</v>
      </c>
      <c r="C230" s="215" t="s">
        <v>136</v>
      </c>
      <c r="D230" s="49" t="s">
        <v>112</v>
      </c>
      <c r="E230" s="50" t="s">
        <v>333</v>
      </c>
      <c r="F230" s="51" t="str">
        <f t="shared" si="24"/>
        <v>(11) 2082-9800</v>
      </c>
      <c r="G230" s="51" t="str">
        <f t="shared" si="25"/>
        <v>Leony</v>
      </c>
      <c r="H230" s="165">
        <f>H227</f>
        <v>41857</v>
      </c>
      <c r="I230" s="52">
        <v>638.4</v>
      </c>
      <c r="J230" s="52">
        <f t="shared" si="23"/>
        <v>638.4</v>
      </c>
      <c r="K230" s="216">
        <f>MINA(J230:J232)</f>
        <v>483</v>
      </c>
      <c r="L230" s="216">
        <f>AVERAGE(J230:J232)</f>
        <v>810.35</v>
      </c>
      <c r="M230" s="20">
        <v>41</v>
      </c>
    </row>
    <row r="231" spans="1:13" x14ac:dyDescent="0.2">
      <c r="A231" s="214"/>
      <c r="B231" s="213"/>
      <c r="C231" s="215"/>
      <c r="D231" s="49" t="s">
        <v>119</v>
      </c>
      <c r="E231" s="50" t="str">
        <f>VLOOKUP(D231,Fornecedores,2,0)</f>
        <v>03.123.885/0001-04</v>
      </c>
      <c r="F231" s="51" t="str">
        <f t="shared" si="24"/>
        <v>(19) 3604-7323</v>
      </c>
      <c r="G231" s="51" t="str">
        <f t="shared" si="25"/>
        <v>Fillip Otavio</v>
      </c>
      <c r="H231" s="165">
        <v>41857</v>
      </c>
      <c r="I231" s="52">
        <v>483</v>
      </c>
      <c r="J231" s="52">
        <f t="shared" si="23"/>
        <v>483</v>
      </c>
      <c r="K231" s="216"/>
      <c r="L231" s="216"/>
      <c r="M231" s="20">
        <v>55</v>
      </c>
    </row>
    <row r="232" spans="1:13" x14ac:dyDescent="0.2">
      <c r="A232" s="214"/>
      <c r="B232" s="213"/>
      <c r="C232" s="215"/>
      <c r="D232" s="49" t="str">
        <f>D229</f>
        <v xml:space="preserve">MAQUIMOTOR COMERCIAL E TÉCNICA </v>
      </c>
      <c r="E232" s="50" t="str">
        <f>VLOOKUP(D232,Fornecedores,2,0)</f>
        <v>92.965.524/0001-35</v>
      </c>
      <c r="F232" s="51" t="str">
        <f t="shared" si="24"/>
        <v>(51) 2121-5500</v>
      </c>
      <c r="G232" s="51" t="str">
        <f t="shared" si="25"/>
        <v>Rafael/Jadir</v>
      </c>
      <c r="H232" s="165">
        <v>41862</v>
      </c>
      <c r="I232" s="52">
        <v>1309.6500000000001</v>
      </c>
      <c r="J232" s="52">
        <f t="shared" si="23"/>
        <v>1309.6500000000001</v>
      </c>
      <c r="K232" s="216"/>
      <c r="L232" s="216"/>
      <c r="M232" s="20">
        <v>53</v>
      </c>
    </row>
    <row r="233" spans="1:13" x14ac:dyDescent="0.2">
      <c r="A233" s="214">
        <v>92</v>
      </c>
      <c r="B233" s="213">
        <v>2.5</v>
      </c>
      <c r="C233" s="215" t="s">
        <v>135</v>
      </c>
      <c r="D233" s="49" t="str">
        <f>D230</f>
        <v>MULTHIDRO</v>
      </c>
      <c r="E233" s="50" t="s">
        <v>333</v>
      </c>
      <c r="F233" s="51" t="str">
        <f t="shared" si="24"/>
        <v>(11) 2082-9800</v>
      </c>
      <c r="G233" s="51" t="str">
        <f t="shared" si="25"/>
        <v>Leony</v>
      </c>
      <c r="H233" s="165">
        <f>H230</f>
        <v>41857</v>
      </c>
      <c r="I233" s="52">
        <v>558.6</v>
      </c>
      <c r="J233" s="52">
        <f t="shared" si="23"/>
        <v>558.6</v>
      </c>
      <c r="K233" s="216">
        <f>MINA(J233:J235)</f>
        <v>402.5</v>
      </c>
      <c r="L233" s="216">
        <f>AVERAGE(J233:J235)</f>
        <v>756.91670000000011</v>
      </c>
      <c r="M233" s="20">
        <v>41</v>
      </c>
    </row>
    <row r="234" spans="1:13" x14ac:dyDescent="0.2">
      <c r="A234" s="214"/>
      <c r="B234" s="213"/>
      <c r="C234" s="215"/>
      <c r="D234" s="49" t="s">
        <v>119</v>
      </c>
      <c r="E234" s="50" t="str">
        <f>VLOOKUP(D234,Fornecedores,2,0)</f>
        <v>03.123.885/0001-04</v>
      </c>
      <c r="F234" s="51" t="str">
        <f t="shared" si="24"/>
        <v>(19) 3604-7323</v>
      </c>
      <c r="G234" s="51" t="str">
        <f t="shared" si="25"/>
        <v>Fillip Otavio</v>
      </c>
      <c r="H234" s="165">
        <v>41857</v>
      </c>
      <c r="I234" s="52">
        <v>402.5</v>
      </c>
      <c r="J234" s="52">
        <f t="shared" si="23"/>
        <v>402.5</v>
      </c>
      <c r="K234" s="216"/>
      <c r="L234" s="216"/>
      <c r="M234" s="56">
        <v>56</v>
      </c>
    </row>
    <row r="235" spans="1:13" x14ac:dyDescent="0.2">
      <c r="A235" s="214"/>
      <c r="B235" s="213"/>
      <c r="C235" s="215"/>
      <c r="D235" s="49" t="str">
        <f>D232</f>
        <v xml:space="preserve">MAQUIMOTOR COMERCIAL E TÉCNICA </v>
      </c>
      <c r="E235" s="50" t="str">
        <f>VLOOKUP(D235,Fornecedores,2,0)</f>
        <v>92.965.524/0001-35</v>
      </c>
      <c r="F235" s="51" t="str">
        <f t="shared" si="24"/>
        <v>(51) 2121-5500</v>
      </c>
      <c r="G235" s="51" t="str">
        <f t="shared" si="25"/>
        <v>Rafael/Jadir</v>
      </c>
      <c r="H235" s="165">
        <v>41862</v>
      </c>
      <c r="I235" s="52">
        <v>1309.6501000000001</v>
      </c>
      <c r="J235" s="52">
        <f t="shared" si="23"/>
        <v>1309.6501000000001</v>
      </c>
      <c r="K235" s="216"/>
      <c r="L235" s="216"/>
      <c r="M235" s="20">
        <v>53</v>
      </c>
    </row>
    <row r="236" spans="1:13" x14ac:dyDescent="0.2">
      <c r="A236" s="214">
        <v>93</v>
      </c>
      <c r="B236" s="213">
        <v>2.5</v>
      </c>
      <c r="C236" s="215" t="s">
        <v>134</v>
      </c>
      <c r="D236" s="49" t="str">
        <f>D233</f>
        <v>MULTHIDRO</v>
      </c>
      <c r="E236" s="50" t="s">
        <v>333</v>
      </c>
      <c r="F236" s="51" t="str">
        <f t="shared" si="24"/>
        <v>(11) 2082-9800</v>
      </c>
      <c r="G236" s="51" t="str">
        <f t="shared" si="25"/>
        <v>Leony</v>
      </c>
      <c r="H236" s="165">
        <f>H233</f>
        <v>41857</v>
      </c>
      <c r="I236" s="52">
        <v>957.6</v>
      </c>
      <c r="J236" s="52">
        <f t="shared" si="23"/>
        <v>957.6</v>
      </c>
      <c r="K236" s="216">
        <f>MINA(J236:J238)</f>
        <v>644</v>
      </c>
      <c r="L236" s="216">
        <f>AVERAGE(J236:J238)</f>
        <v>970.41673333333335</v>
      </c>
      <c r="M236" s="20">
        <v>41</v>
      </c>
    </row>
    <row r="237" spans="1:13" x14ac:dyDescent="0.2">
      <c r="A237" s="214"/>
      <c r="B237" s="213"/>
      <c r="C237" s="215"/>
      <c r="D237" s="49" t="s">
        <v>119</v>
      </c>
      <c r="E237" s="50" t="str">
        <f>VLOOKUP(D237,Fornecedores,2,0)</f>
        <v>03.123.885/0001-04</v>
      </c>
      <c r="F237" s="51" t="str">
        <f t="shared" si="24"/>
        <v>(19) 3604-7323</v>
      </c>
      <c r="G237" s="51" t="str">
        <f t="shared" si="25"/>
        <v>Fillip Otavio</v>
      </c>
      <c r="H237" s="165">
        <v>41857</v>
      </c>
      <c r="I237" s="52">
        <v>644</v>
      </c>
      <c r="J237" s="52">
        <f t="shared" si="23"/>
        <v>644</v>
      </c>
      <c r="K237" s="216"/>
      <c r="L237" s="216"/>
      <c r="M237" s="20">
        <v>55</v>
      </c>
    </row>
    <row r="238" spans="1:13" x14ac:dyDescent="0.2">
      <c r="A238" s="214"/>
      <c r="B238" s="213"/>
      <c r="C238" s="215"/>
      <c r="D238" s="49" t="str">
        <f>D235</f>
        <v xml:space="preserve">MAQUIMOTOR COMERCIAL E TÉCNICA </v>
      </c>
      <c r="E238" s="50" t="str">
        <f>VLOOKUP(D238,Fornecedores,2,0)</f>
        <v>92.965.524/0001-35</v>
      </c>
      <c r="F238" s="51" t="str">
        <f t="shared" si="24"/>
        <v>(51) 2121-5500</v>
      </c>
      <c r="G238" s="51" t="str">
        <f t="shared" si="25"/>
        <v>Rafael/Jadir</v>
      </c>
      <c r="H238" s="165">
        <v>41862</v>
      </c>
      <c r="I238" s="52">
        <v>1309.6502</v>
      </c>
      <c r="J238" s="52">
        <f t="shared" si="23"/>
        <v>1309.6502</v>
      </c>
      <c r="K238" s="216"/>
      <c r="L238" s="216"/>
      <c r="M238" s="20">
        <v>53</v>
      </c>
    </row>
    <row r="239" spans="1:13" x14ac:dyDescent="0.2">
      <c r="A239" s="214">
        <v>94</v>
      </c>
      <c r="B239" s="213">
        <v>5</v>
      </c>
      <c r="C239" s="215" t="s">
        <v>133</v>
      </c>
      <c r="D239" s="49" t="str">
        <f>D236</f>
        <v>MULTHIDRO</v>
      </c>
      <c r="E239" s="50" t="s">
        <v>333</v>
      </c>
      <c r="F239" s="51" t="str">
        <f t="shared" si="24"/>
        <v>(11) 2082-9800</v>
      </c>
      <c r="G239" s="51" t="str">
        <f t="shared" si="25"/>
        <v>Leony</v>
      </c>
      <c r="H239" s="165">
        <f>H236</f>
        <v>41857</v>
      </c>
      <c r="I239" s="52">
        <v>1008.000001</v>
      </c>
      <c r="J239" s="52">
        <f t="shared" si="23"/>
        <v>1008.000001</v>
      </c>
      <c r="K239" s="216">
        <f>MINA(J239:J241)</f>
        <v>719.33</v>
      </c>
      <c r="L239" s="216">
        <f>AVERAGE(J239:J241)</f>
        <v>1025.8533669999999</v>
      </c>
      <c r="M239" s="20">
        <v>41</v>
      </c>
    </row>
    <row r="240" spans="1:13" x14ac:dyDescent="0.2">
      <c r="A240" s="214"/>
      <c r="B240" s="213"/>
      <c r="C240" s="215"/>
      <c r="D240" s="49" t="s">
        <v>119</v>
      </c>
      <c r="E240" s="50" t="str">
        <f>VLOOKUP(D240,Fornecedores,2,0)</f>
        <v>03.123.885/0001-04</v>
      </c>
      <c r="F240" s="51" t="str">
        <f t="shared" si="24"/>
        <v>(19) 3604-7323</v>
      </c>
      <c r="G240" s="51" t="str">
        <f t="shared" si="25"/>
        <v>Fillip Otavio</v>
      </c>
      <c r="H240" s="165">
        <v>41857</v>
      </c>
      <c r="I240" s="52">
        <v>719.33</v>
      </c>
      <c r="J240" s="52">
        <f t="shared" si="23"/>
        <v>719.33</v>
      </c>
      <c r="K240" s="216"/>
      <c r="L240" s="216"/>
      <c r="M240" s="20">
        <v>55</v>
      </c>
    </row>
    <row r="241" spans="1:13" x14ac:dyDescent="0.2">
      <c r="A241" s="214"/>
      <c r="B241" s="213"/>
      <c r="C241" s="215"/>
      <c r="D241" s="49" t="str">
        <f>D238</f>
        <v xml:space="preserve">MAQUIMOTOR COMERCIAL E TÉCNICA </v>
      </c>
      <c r="E241" s="50" t="str">
        <f>VLOOKUP(D241,Fornecedores,2,0)</f>
        <v>92.965.524/0001-35</v>
      </c>
      <c r="F241" s="51" t="str">
        <f t="shared" si="24"/>
        <v>(51) 2121-5500</v>
      </c>
      <c r="G241" s="51" t="str">
        <f t="shared" si="25"/>
        <v>Rafael/Jadir</v>
      </c>
      <c r="H241" s="165">
        <v>41862</v>
      </c>
      <c r="I241" s="52">
        <v>1350.2301</v>
      </c>
      <c r="J241" s="52">
        <f t="shared" si="23"/>
        <v>1350.2301</v>
      </c>
      <c r="K241" s="216"/>
      <c r="L241" s="216"/>
      <c r="M241" s="20">
        <v>53</v>
      </c>
    </row>
    <row r="242" spans="1:13" x14ac:dyDescent="0.2">
      <c r="A242" s="214">
        <v>95</v>
      </c>
      <c r="B242" s="213">
        <v>5</v>
      </c>
      <c r="C242" s="215" t="s">
        <v>132</v>
      </c>
      <c r="D242" s="49" t="str">
        <f>D239</f>
        <v>MULTHIDRO</v>
      </c>
      <c r="E242" s="50" t="s">
        <v>333</v>
      </c>
      <c r="F242" s="51" t="str">
        <f t="shared" si="24"/>
        <v>(11) 2082-9800</v>
      </c>
      <c r="G242" s="51" t="str">
        <f t="shared" si="25"/>
        <v>Leony</v>
      </c>
      <c r="H242" s="165">
        <f>H239</f>
        <v>41857</v>
      </c>
      <c r="I242" s="52">
        <v>1092</v>
      </c>
      <c r="J242" s="52">
        <f t="shared" si="23"/>
        <v>1092</v>
      </c>
      <c r="K242" s="216">
        <f>MINA(J242:J244)</f>
        <v>833.75</v>
      </c>
      <c r="L242" s="216">
        <f>AVERAGE(J242:J244)</f>
        <v>1091.9933733333335</v>
      </c>
      <c r="M242" s="20">
        <v>41</v>
      </c>
    </row>
    <row r="243" spans="1:13" x14ac:dyDescent="0.2">
      <c r="A243" s="214"/>
      <c r="B243" s="213"/>
      <c r="C243" s="215"/>
      <c r="D243" s="49" t="s">
        <v>119</v>
      </c>
      <c r="E243" s="50" t="str">
        <f>VLOOKUP(D243,Fornecedores,2,0)</f>
        <v>03.123.885/0001-04</v>
      </c>
      <c r="F243" s="51" t="str">
        <f t="shared" ref="F243:F268" si="26">VLOOKUP(D243,Fornecedores,3,0)</f>
        <v>(19) 3604-7323</v>
      </c>
      <c r="G243" s="51" t="str">
        <f t="shared" ref="G243:G268" si="27">VLOOKUP(D243,Fornecedores,4,0)</f>
        <v>Fillip Otavio</v>
      </c>
      <c r="H243" s="165">
        <v>41857</v>
      </c>
      <c r="I243" s="52">
        <v>833.75</v>
      </c>
      <c r="J243" s="52">
        <f t="shared" si="23"/>
        <v>833.75</v>
      </c>
      <c r="K243" s="216"/>
      <c r="L243" s="216"/>
      <c r="M243" s="56">
        <v>56</v>
      </c>
    </row>
    <row r="244" spans="1:13" x14ac:dyDescent="0.2">
      <c r="A244" s="214"/>
      <c r="B244" s="213"/>
      <c r="C244" s="215"/>
      <c r="D244" s="49" t="str">
        <f>D241</f>
        <v xml:space="preserve">MAQUIMOTOR COMERCIAL E TÉCNICA </v>
      </c>
      <c r="E244" s="50" t="str">
        <f>VLOOKUP(D244,Fornecedores,2,0)</f>
        <v>92.965.524/0001-35</v>
      </c>
      <c r="F244" s="51" t="str">
        <f t="shared" si="26"/>
        <v>(51) 2121-5500</v>
      </c>
      <c r="G244" s="51" t="str">
        <f t="shared" si="27"/>
        <v>Rafael/Jadir</v>
      </c>
      <c r="H244" s="165">
        <v>41862</v>
      </c>
      <c r="I244" s="52">
        <v>1350.2301199999999</v>
      </c>
      <c r="J244" s="52">
        <f t="shared" si="23"/>
        <v>1350.2301199999999</v>
      </c>
      <c r="K244" s="216"/>
      <c r="L244" s="216"/>
      <c r="M244" s="20">
        <v>53</v>
      </c>
    </row>
    <row r="245" spans="1:13" x14ac:dyDescent="0.2">
      <c r="A245" s="214">
        <v>96</v>
      </c>
      <c r="B245" s="213">
        <v>5</v>
      </c>
      <c r="C245" s="215" t="s">
        <v>131</v>
      </c>
      <c r="D245" s="49" t="str">
        <f>D242</f>
        <v>MULTHIDRO</v>
      </c>
      <c r="E245" s="50" t="s">
        <v>333</v>
      </c>
      <c r="F245" s="51" t="str">
        <f t="shared" si="26"/>
        <v>(11) 2082-9800</v>
      </c>
      <c r="G245" s="51" t="str">
        <f t="shared" si="27"/>
        <v>Leony</v>
      </c>
      <c r="H245" s="165">
        <f>H242</f>
        <v>41857</v>
      </c>
      <c r="I245" s="52">
        <v>1032.23</v>
      </c>
      <c r="J245" s="52">
        <f t="shared" si="23"/>
        <v>1032.23</v>
      </c>
      <c r="K245" s="216">
        <f>MINA(J245:J247)</f>
        <v>946.45</v>
      </c>
      <c r="L245" s="216">
        <f>AVERAGE(J245:J247)</f>
        <v>1079.5600000000002</v>
      </c>
      <c r="M245" s="20">
        <v>41</v>
      </c>
    </row>
    <row r="246" spans="1:13" x14ac:dyDescent="0.2">
      <c r="A246" s="214"/>
      <c r="B246" s="213"/>
      <c r="C246" s="215"/>
      <c r="D246" s="49" t="s">
        <v>119</v>
      </c>
      <c r="E246" s="50" t="str">
        <f>VLOOKUP(D246,Fornecedores,2,0)</f>
        <v>03.123.885/0001-04</v>
      </c>
      <c r="F246" s="51" t="str">
        <f t="shared" si="26"/>
        <v>(19) 3604-7323</v>
      </c>
      <c r="G246" s="51" t="str">
        <f t="shared" si="27"/>
        <v>Fillip Otavio</v>
      </c>
      <c r="H246" s="165">
        <v>41857</v>
      </c>
      <c r="I246" s="52">
        <v>946.45</v>
      </c>
      <c r="J246" s="52">
        <f t="shared" si="23"/>
        <v>946.45</v>
      </c>
      <c r="K246" s="216"/>
      <c r="L246" s="216"/>
      <c r="M246" s="20">
        <v>55</v>
      </c>
    </row>
    <row r="247" spans="1:13" x14ac:dyDescent="0.2">
      <c r="A247" s="214"/>
      <c r="B247" s="213"/>
      <c r="C247" s="215"/>
      <c r="D247" s="49" t="str">
        <f>D244</f>
        <v xml:space="preserve">MAQUIMOTOR COMERCIAL E TÉCNICA </v>
      </c>
      <c r="E247" s="50" t="str">
        <f>VLOOKUP(D247,Fornecedores,2,0)</f>
        <v>92.965.524/0001-35</v>
      </c>
      <c r="F247" s="51" t="str">
        <f t="shared" si="26"/>
        <v>(51) 2121-5500</v>
      </c>
      <c r="G247" s="51" t="str">
        <f t="shared" si="27"/>
        <v>Rafael/Jadir</v>
      </c>
      <c r="H247" s="165">
        <v>41862</v>
      </c>
      <c r="I247" s="52">
        <v>1260</v>
      </c>
      <c r="J247" s="52">
        <f t="shared" si="23"/>
        <v>1260</v>
      </c>
      <c r="K247" s="216"/>
      <c r="L247" s="216"/>
      <c r="M247" s="56">
        <v>53</v>
      </c>
    </row>
    <row r="248" spans="1:13" x14ac:dyDescent="0.2">
      <c r="A248" s="214">
        <v>97</v>
      </c>
      <c r="B248" s="213">
        <v>5</v>
      </c>
      <c r="C248" s="215" t="s">
        <v>130</v>
      </c>
      <c r="D248" s="49" t="str">
        <f>D245</f>
        <v>MULTHIDRO</v>
      </c>
      <c r="E248" s="50" t="s">
        <v>333</v>
      </c>
      <c r="F248" s="51" t="str">
        <f t="shared" si="26"/>
        <v>(11) 2082-9800</v>
      </c>
      <c r="G248" s="51" t="str">
        <f t="shared" si="27"/>
        <v>Leony</v>
      </c>
      <c r="H248" s="165">
        <f>H245</f>
        <v>41857</v>
      </c>
      <c r="I248" s="52">
        <v>1113.92</v>
      </c>
      <c r="J248" s="52">
        <f t="shared" si="23"/>
        <v>1113.92</v>
      </c>
      <c r="K248" s="216">
        <f>MINA(J248:J250)</f>
        <v>1052.83</v>
      </c>
      <c r="L248" s="216">
        <f>AVERAGE(J248:J250)</f>
        <v>1114.3</v>
      </c>
      <c r="M248" s="20">
        <v>41</v>
      </c>
    </row>
    <row r="249" spans="1:13" x14ac:dyDescent="0.2">
      <c r="A249" s="214"/>
      <c r="B249" s="213"/>
      <c r="C249" s="215"/>
      <c r="D249" s="49" t="s">
        <v>119</v>
      </c>
      <c r="E249" s="50" t="str">
        <f>VLOOKUP(D249,Fornecedores,2,0)</f>
        <v>03.123.885/0001-04</v>
      </c>
      <c r="F249" s="51" t="str">
        <f t="shared" si="26"/>
        <v>(19) 3604-7323</v>
      </c>
      <c r="G249" s="51" t="str">
        <f t="shared" si="27"/>
        <v>Fillip Otavio</v>
      </c>
      <c r="H249" s="165">
        <v>41857</v>
      </c>
      <c r="I249" s="52">
        <v>1052.83</v>
      </c>
      <c r="J249" s="52">
        <f t="shared" si="23"/>
        <v>1052.83</v>
      </c>
      <c r="K249" s="216"/>
      <c r="L249" s="216"/>
      <c r="M249" s="20">
        <v>55</v>
      </c>
    </row>
    <row r="250" spans="1:13" x14ac:dyDescent="0.2">
      <c r="A250" s="214"/>
      <c r="B250" s="213"/>
      <c r="C250" s="215"/>
      <c r="D250" s="49" t="s">
        <v>370</v>
      </c>
      <c r="E250" s="50" t="s">
        <v>123</v>
      </c>
      <c r="F250" s="51" t="e">
        <f t="shared" si="26"/>
        <v>#N/A</v>
      </c>
      <c r="G250" s="51" t="e">
        <f t="shared" si="27"/>
        <v>#N/A</v>
      </c>
      <c r="H250" s="168">
        <v>41883</v>
      </c>
      <c r="I250" s="52">
        <v>1176.1500000000001</v>
      </c>
      <c r="J250" s="52">
        <f t="shared" si="23"/>
        <v>1176.1500000000001</v>
      </c>
      <c r="K250" s="216"/>
      <c r="L250" s="216"/>
      <c r="M250" s="20">
        <v>53</v>
      </c>
    </row>
    <row r="251" spans="1:13" x14ac:dyDescent="0.2">
      <c r="A251" s="214">
        <v>98</v>
      </c>
      <c r="B251" s="213">
        <v>2.5</v>
      </c>
      <c r="C251" s="215" t="s">
        <v>129</v>
      </c>
      <c r="D251" s="49" t="str">
        <f>D248</f>
        <v>MULTHIDRO</v>
      </c>
      <c r="E251" s="50" t="s">
        <v>333</v>
      </c>
      <c r="F251" s="51" t="str">
        <f t="shared" si="26"/>
        <v>(11) 2082-9800</v>
      </c>
      <c r="G251" s="51" t="str">
        <f t="shared" si="27"/>
        <v>Leony</v>
      </c>
      <c r="H251" s="165">
        <f>H248</f>
        <v>41857</v>
      </c>
      <c r="I251" s="52">
        <v>935.73</v>
      </c>
      <c r="J251" s="52">
        <f t="shared" si="23"/>
        <v>935.73</v>
      </c>
      <c r="K251" s="216">
        <f>MINA(J251:J253)</f>
        <v>900.45</v>
      </c>
      <c r="L251" s="216">
        <f>AVERAGE(J251:J253)</f>
        <v>954.57333333333338</v>
      </c>
      <c r="M251" s="20">
        <v>41</v>
      </c>
    </row>
    <row r="252" spans="1:13" x14ac:dyDescent="0.2">
      <c r="A252" s="214"/>
      <c r="B252" s="213"/>
      <c r="C252" s="215"/>
      <c r="D252" s="49" t="s">
        <v>119</v>
      </c>
      <c r="E252" s="50" t="str">
        <f>VLOOKUP(D252,Fornecedores,2,0)</f>
        <v>03.123.885/0001-04</v>
      </c>
      <c r="F252" s="51" t="str">
        <f t="shared" si="26"/>
        <v>(19) 3604-7323</v>
      </c>
      <c r="G252" s="51" t="str">
        <f t="shared" si="27"/>
        <v>Fillip Otavio</v>
      </c>
      <c r="H252" s="165">
        <v>41857</v>
      </c>
      <c r="I252" s="52">
        <v>900.45</v>
      </c>
      <c r="J252" s="52">
        <f t="shared" si="23"/>
        <v>900.45</v>
      </c>
      <c r="K252" s="216"/>
      <c r="L252" s="216"/>
      <c r="M252" s="20">
        <v>56</v>
      </c>
    </row>
    <row r="253" spans="1:13" x14ac:dyDescent="0.2">
      <c r="A253" s="214"/>
      <c r="B253" s="213"/>
      <c r="C253" s="215"/>
      <c r="D253" s="49" t="s">
        <v>370</v>
      </c>
      <c r="E253" s="50" t="s">
        <v>123</v>
      </c>
      <c r="F253" s="51" t="e">
        <f t="shared" si="26"/>
        <v>#N/A</v>
      </c>
      <c r="G253" s="51" t="e">
        <f t="shared" si="27"/>
        <v>#N/A</v>
      </c>
      <c r="H253" s="168">
        <v>41883</v>
      </c>
      <c r="I253" s="52">
        <v>1027.54</v>
      </c>
      <c r="J253" s="52">
        <f t="shared" si="23"/>
        <v>1027.54</v>
      </c>
      <c r="K253" s="216"/>
      <c r="L253" s="216"/>
      <c r="M253" s="20">
        <v>53</v>
      </c>
    </row>
    <row r="254" spans="1:13" x14ac:dyDescent="0.2">
      <c r="A254" s="214">
        <v>99</v>
      </c>
      <c r="B254" s="213">
        <v>2.5</v>
      </c>
      <c r="C254" s="215" t="s">
        <v>128</v>
      </c>
      <c r="D254" s="49" t="str">
        <f>D251</f>
        <v>MULTHIDRO</v>
      </c>
      <c r="E254" s="50" t="s">
        <v>333</v>
      </c>
      <c r="F254" s="51" t="str">
        <f t="shared" si="26"/>
        <v>(11) 2082-9800</v>
      </c>
      <c r="G254" s="51" t="str">
        <f t="shared" si="27"/>
        <v>Leony</v>
      </c>
      <c r="H254" s="165">
        <f>H251</f>
        <v>41857</v>
      </c>
      <c r="I254" s="52">
        <v>1015.14</v>
      </c>
      <c r="J254" s="52">
        <f t="shared" si="23"/>
        <v>1015.14</v>
      </c>
      <c r="K254" s="216">
        <f>MINA(J254:J256)</f>
        <v>1001.08</v>
      </c>
      <c r="L254" s="216">
        <f>AVERAGE(J254:J256)</f>
        <v>1039.3399999999999</v>
      </c>
      <c r="M254" s="20">
        <v>41</v>
      </c>
    </row>
    <row r="255" spans="1:13" x14ac:dyDescent="0.2">
      <c r="A255" s="214"/>
      <c r="B255" s="213"/>
      <c r="C255" s="215"/>
      <c r="D255" s="49" t="s">
        <v>119</v>
      </c>
      <c r="E255" s="50" t="str">
        <f>VLOOKUP(D255,Fornecedores,2,0)</f>
        <v>03.123.885/0001-04</v>
      </c>
      <c r="F255" s="51" t="str">
        <f t="shared" si="26"/>
        <v>(19) 3604-7323</v>
      </c>
      <c r="G255" s="51" t="str">
        <f t="shared" si="27"/>
        <v>Fillip Otavio</v>
      </c>
      <c r="H255" s="165">
        <v>41857</v>
      </c>
      <c r="I255" s="52">
        <v>1001.08</v>
      </c>
      <c r="J255" s="52">
        <f t="shared" si="23"/>
        <v>1001.08</v>
      </c>
      <c r="K255" s="216"/>
      <c r="L255" s="216"/>
      <c r="M255" s="20">
        <v>56</v>
      </c>
    </row>
    <row r="256" spans="1:13" x14ac:dyDescent="0.2">
      <c r="A256" s="214"/>
      <c r="B256" s="213"/>
      <c r="C256" s="215"/>
      <c r="D256" s="49" t="s">
        <v>370</v>
      </c>
      <c r="E256" s="50" t="s">
        <v>123</v>
      </c>
      <c r="F256" s="51" t="e">
        <f t="shared" si="26"/>
        <v>#N/A</v>
      </c>
      <c r="G256" s="51" t="e">
        <f t="shared" si="27"/>
        <v>#N/A</v>
      </c>
      <c r="H256" s="168">
        <v>41883</v>
      </c>
      <c r="I256" s="52">
        <v>1101.8</v>
      </c>
      <c r="J256" s="52">
        <f t="shared" si="23"/>
        <v>1101.8</v>
      </c>
      <c r="K256" s="216"/>
      <c r="L256" s="216"/>
      <c r="M256" s="20">
        <v>53</v>
      </c>
    </row>
    <row r="257" spans="1:13" x14ac:dyDescent="0.2">
      <c r="A257" s="214">
        <v>100</v>
      </c>
      <c r="B257" s="213">
        <v>5</v>
      </c>
      <c r="C257" s="215" t="s">
        <v>127</v>
      </c>
      <c r="D257" s="49" t="str">
        <f>D254</f>
        <v>MULTHIDRO</v>
      </c>
      <c r="E257" s="50" t="s">
        <v>333</v>
      </c>
      <c r="F257" s="51" t="str">
        <f t="shared" si="26"/>
        <v>(11) 2082-9800</v>
      </c>
      <c r="G257" s="51" t="str">
        <f t="shared" si="27"/>
        <v>Leony</v>
      </c>
      <c r="H257" s="165">
        <f>H254</f>
        <v>41857</v>
      </c>
      <c r="I257" s="52">
        <v>556.52</v>
      </c>
      <c r="J257" s="52">
        <f t="shared" si="23"/>
        <v>556.52</v>
      </c>
      <c r="K257" s="216">
        <f>MINA(J257:J259)</f>
        <v>414.58</v>
      </c>
      <c r="L257" s="216">
        <f>AVERAGE(J257:J259)</f>
        <v>576.23</v>
      </c>
      <c r="M257" s="20">
        <v>41</v>
      </c>
    </row>
    <row r="258" spans="1:13" x14ac:dyDescent="0.2">
      <c r="A258" s="214"/>
      <c r="B258" s="213"/>
      <c r="C258" s="215"/>
      <c r="D258" s="49" t="s">
        <v>119</v>
      </c>
      <c r="E258" s="50" t="str">
        <f>VLOOKUP(D258,Fornecedores,2,0)</f>
        <v>03.123.885/0001-04</v>
      </c>
      <c r="F258" s="51" t="str">
        <f t="shared" si="26"/>
        <v>(19) 3604-7323</v>
      </c>
      <c r="G258" s="51" t="str">
        <f t="shared" si="27"/>
        <v>Fillip Otavio</v>
      </c>
      <c r="H258" s="165">
        <v>41857</v>
      </c>
      <c r="I258" s="52">
        <v>414.58</v>
      </c>
      <c r="J258" s="52">
        <f t="shared" si="23"/>
        <v>414.58</v>
      </c>
      <c r="K258" s="216"/>
      <c r="L258" s="216"/>
      <c r="M258" s="20">
        <v>56</v>
      </c>
    </row>
    <row r="259" spans="1:13" x14ac:dyDescent="0.2">
      <c r="A259" s="214"/>
      <c r="B259" s="213"/>
      <c r="C259" s="215"/>
      <c r="D259" s="49" t="s">
        <v>113</v>
      </c>
      <c r="E259" s="50" t="str">
        <f>VLOOKUP(D259,Fornecedores,2,0)</f>
        <v>92.965.524/0001-35</v>
      </c>
      <c r="F259" s="51" t="str">
        <f t="shared" si="26"/>
        <v>(51) 2121-5500</v>
      </c>
      <c r="G259" s="51" t="str">
        <f t="shared" si="27"/>
        <v>Rafael/Jadir</v>
      </c>
      <c r="H259" s="165">
        <v>41862</v>
      </c>
      <c r="I259" s="52">
        <v>757.59</v>
      </c>
      <c r="J259" s="52">
        <f t="shared" si="23"/>
        <v>757.59</v>
      </c>
      <c r="K259" s="216"/>
      <c r="L259" s="216"/>
      <c r="M259" s="20">
        <v>53</v>
      </c>
    </row>
    <row r="260" spans="1:13" x14ac:dyDescent="0.2">
      <c r="A260" s="214">
        <v>101</v>
      </c>
      <c r="B260" s="213">
        <v>2.5</v>
      </c>
      <c r="C260" s="215" t="s">
        <v>126</v>
      </c>
      <c r="D260" s="49" t="str">
        <f>D257</f>
        <v>MULTHIDRO</v>
      </c>
      <c r="E260" s="50" t="s">
        <v>333</v>
      </c>
      <c r="F260" s="51" t="str">
        <f t="shared" si="26"/>
        <v>(11) 2082-9800</v>
      </c>
      <c r="G260" s="51" t="str">
        <f t="shared" si="27"/>
        <v>Leony</v>
      </c>
      <c r="H260" s="165">
        <v>41857</v>
      </c>
      <c r="I260" s="52">
        <v>319.2</v>
      </c>
      <c r="J260" s="52">
        <f t="shared" si="23"/>
        <v>319.2</v>
      </c>
      <c r="K260" s="216">
        <f>MINA(J260:J262)</f>
        <v>161</v>
      </c>
      <c r="L260" s="216">
        <f>AVERAGE(J260:J262)</f>
        <v>218.27333333333331</v>
      </c>
      <c r="M260" s="20">
        <v>42</v>
      </c>
    </row>
    <row r="261" spans="1:13" x14ac:dyDescent="0.2">
      <c r="A261" s="214"/>
      <c r="B261" s="213"/>
      <c r="C261" s="215"/>
      <c r="D261" s="49" t="s">
        <v>119</v>
      </c>
      <c r="E261" s="50" t="str">
        <f>VLOOKUP(D261,Fornecedores,2,0)</f>
        <v>03.123.885/0001-04</v>
      </c>
      <c r="F261" s="51" t="str">
        <f t="shared" si="26"/>
        <v>(19) 3604-7323</v>
      </c>
      <c r="G261" s="51" t="str">
        <f t="shared" si="27"/>
        <v>Fillip Otavio</v>
      </c>
      <c r="H261" s="165">
        <v>41857</v>
      </c>
      <c r="I261" s="52">
        <v>161</v>
      </c>
      <c r="J261" s="52">
        <f t="shared" si="23"/>
        <v>161</v>
      </c>
      <c r="K261" s="216"/>
      <c r="L261" s="216"/>
      <c r="M261" s="20">
        <v>56</v>
      </c>
    </row>
    <row r="262" spans="1:13" x14ac:dyDescent="0.2">
      <c r="A262" s="214"/>
      <c r="B262" s="213"/>
      <c r="C262" s="215"/>
      <c r="D262" s="49" t="s">
        <v>113</v>
      </c>
      <c r="E262" s="50" t="str">
        <f>VLOOKUP(D262,Fornecedores,2,0)</f>
        <v>92.965.524/0001-35</v>
      </c>
      <c r="F262" s="51" t="str">
        <f t="shared" si="26"/>
        <v>(51) 2121-5500</v>
      </c>
      <c r="G262" s="51" t="str">
        <f t="shared" si="27"/>
        <v>Rafael/Jadir</v>
      </c>
      <c r="H262" s="165">
        <v>41862</v>
      </c>
      <c r="I262" s="52">
        <v>174.62</v>
      </c>
      <c r="J262" s="52">
        <f t="shared" si="23"/>
        <v>174.62</v>
      </c>
      <c r="K262" s="216"/>
      <c r="L262" s="216"/>
      <c r="M262" s="56">
        <v>53</v>
      </c>
    </row>
    <row r="263" spans="1:13" x14ac:dyDescent="0.2">
      <c r="A263" s="214">
        <v>104</v>
      </c>
      <c r="B263" s="213">
        <v>5</v>
      </c>
      <c r="C263" s="215" t="s">
        <v>125</v>
      </c>
      <c r="D263" s="49" t="str">
        <f>D260</f>
        <v>MULTHIDRO</v>
      </c>
      <c r="E263" s="50" t="s">
        <v>333</v>
      </c>
      <c r="F263" s="51" t="str">
        <f t="shared" si="26"/>
        <v>(11) 2082-9800</v>
      </c>
      <c r="G263" s="51" t="str">
        <f t="shared" si="27"/>
        <v>Leony</v>
      </c>
      <c r="H263" s="165">
        <v>41857</v>
      </c>
      <c r="I263" s="52">
        <v>1557.78</v>
      </c>
      <c r="J263" s="52">
        <f t="shared" ref="J263:J323" si="28">I263</f>
        <v>1557.78</v>
      </c>
      <c r="K263" s="216">
        <f>MINA(J263:J265)</f>
        <v>1557.78</v>
      </c>
      <c r="L263" s="216">
        <f>AVERAGE(J263:J265)</f>
        <v>1608.4599999999998</v>
      </c>
      <c r="M263" s="20">
        <v>42</v>
      </c>
    </row>
    <row r="264" spans="1:13" x14ac:dyDescent="0.2">
      <c r="A264" s="214"/>
      <c r="B264" s="213"/>
      <c r="C264" s="215"/>
      <c r="D264" s="49" t="s">
        <v>331</v>
      </c>
      <c r="E264" s="50" t="s">
        <v>332</v>
      </c>
      <c r="F264" s="51" t="e">
        <f t="shared" si="26"/>
        <v>#N/A</v>
      </c>
      <c r="G264" s="51" t="e">
        <f t="shared" si="27"/>
        <v>#N/A</v>
      </c>
      <c r="H264" s="168">
        <v>41947</v>
      </c>
      <c r="I264" s="52">
        <v>1656</v>
      </c>
      <c r="J264" s="52">
        <f t="shared" si="28"/>
        <v>1656</v>
      </c>
      <c r="K264" s="216"/>
      <c r="L264" s="216"/>
      <c r="M264" s="20">
        <v>30</v>
      </c>
    </row>
    <row r="265" spans="1:13" x14ac:dyDescent="0.2">
      <c r="A265" s="214"/>
      <c r="B265" s="213"/>
      <c r="C265" s="215"/>
      <c r="D265" s="49" t="s">
        <v>370</v>
      </c>
      <c r="E265" s="50" t="s">
        <v>123</v>
      </c>
      <c r="F265" s="51" t="e">
        <f t="shared" si="26"/>
        <v>#N/A</v>
      </c>
      <c r="G265" s="51" t="e">
        <f t="shared" si="27"/>
        <v>#N/A</v>
      </c>
      <c r="H265" s="168">
        <v>41883</v>
      </c>
      <c r="I265" s="52">
        <v>1611.6</v>
      </c>
      <c r="J265" s="52">
        <f t="shared" si="28"/>
        <v>1611.6</v>
      </c>
      <c r="K265" s="216"/>
      <c r="L265" s="216"/>
      <c r="M265" s="56">
        <v>53</v>
      </c>
    </row>
    <row r="266" spans="1:13" x14ac:dyDescent="0.2">
      <c r="A266" s="214">
        <v>105</v>
      </c>
      <c r="B266" s="213">
        <v>2.5</v>
      </c>
      <c r="C266" s="215" t="s">
        <v>124</v>
      </c>
      <c r="D266" s="49" t="str">
        <f>D263</f>
        <v>MULTHIDRO</v>
      </c>
      <c r="E266" s="50" t="s">
        <v>333</v>
      </c>
      <c r="F266" s="51" t="str">
        <f t="shared" si="26"/>
        <v>(11) 2082-9800</v>
      </c>
      <c r="G266" s="51" t="str">
        <f t="shared" si="27"/>
        <v>Leony</v>
      </c>
      <c r="H266" s="165">
        <f>H263</f>
        <v>41857</v>
      </c>
      <c r="I266" s="52">
        <v>1394.7</v>
      </c>
      <c r="J266" s="52">
        <f t="shared" si="28"/>
        <v>1394.7</v>
      </c>
      <c r="K266" s="216">
        <f>MINA(J266:J268)</f>
        <v>1394.7</v>
      </c>
      <c r="L266" s="216">
        <f>AVERAGE(J266:J268)</f>
        <v>1481.0033333333333</v>
      </c>
      <c r="M266" s="20">
        <v>42</v>
      </c>
    </row>
    <row r="267" spans="1:13" x14ac:dyDescent="0.2">
      <c r="A267" s="214"/>
      <c r="B267" s="213"/>
      <c r="C267" s="215"/>
      <c r="D267" s="49" t="str">
        <f>D264</f>
        <v>FERPAC</v>
      </c>
      <c r="E267" s="50" t="s">
        <v>332</v>
      </c>
      <c r="F267" s="51" t="e">
        <f t="shared" si="26"/>
        <v>#N/A</v>
      </c>
      <c r="G267" s="51" t="e">
        <f t="shared" si="27"/>
        <v>#N/A</v>
      </c>
      <c r="H267" s="168">
        <v>41947</v>
      </c>
      <c r="I267" s="52">
        <v>1555</v>
      </c>
      <c r="J267" s="52">
        <f t="shared" si="28"/>
        <v>1555</v>
      </c>
      <c r="K267" s="216"/>
      <c r="L267" s="216"/>
      <c r="M267" s="20">
        <v>30</v>
      </c>
    </row>
    <row r="268" spans="1:13" x14ac:dyDescent="0.2">
      <c r="A268" s="214"/>
      <c r="B268" s="213"/>
      <c r="C268" s="215"/>
      <c r="D268" s="49" t="str">
        <f>D265</f>
        <v>SAINT GOBAIN</v>
      </c>
      <c r="E268" s="50" t="s">
        <v>123</v>
      </c>
      <c r="F268" s="51" t="e">
        <f t="shared" si="26"/>
        <v>#N/A</v>
      </c>
      <c r="G268" s="51" t="e">
        <f t="shared" si="27"/>
        <v>#N/A</v>
      </c>
      <c r="H268" s="168">
        <v>41883</v>
      </c>
      <c r="I268" s="52">
        <v>1493.31</v>
      </c>
      <c r="J268" s="52">
        <f t="shared" si="28"/>
        <v>1493.31</v>
      </c>
      <c r="K268" s="216"/>
      <c r="L268" s="216"/>
      <c r="M268" s="56">
        <v>53</v>
      </c>
    </row>
    <row r="269" spans="1:13" x14ac:dyDescent="0.2">
      <c r="A269" s="214">
        <v>106</v>
      </c>
      <c r="B269" s="213">
        <v>5</v>
      </c>
      <c r="C269" s="215" t="s">
        <v>122</v>
      </c>
      <c r="D269" s="49" t="str">
        <f>D266</f>
        <v>MULTHIDRO</v>
      </c>
      <c r="E269" s="50" t="s">
        <v>333</v>
      </c>
      <c r="F269" s="51" t="str">
        <f t="shared" ref="F269:F289" si="29">VLOOKUP(D269,Fornecedores,3,0)</f>
        <v>(11) 2082-9800</v>
      </c>
      <c r="G269" s="51" t="str">
        <f t="shared" ref="G269:G289" si="30">VLOOKUP(D269,Fornecedores,4,0)</f>
        <v>Leony</v>
      </c>
      <c r="H269" s="165">
        <f>H266</f>
        <v>41857</v>
      </c>
      <c r="I269" s="52">
        <v>163.86</v>
      </c>
      <c r="J269" s="52">
        <f t="shared" si="28"/>
        <v>163.86</v>
      </c>
      <c r="K269" s="216">
        <f>MINA(J269:J271)</f>
        <v>163.86</v>
      </c>
      <c r="L269" s="216">
        <f>AVERAGE(J269:J271)</f>
        <v>170.21333666666666</v>
      </c>
      <c r="M269" s="20">
        <v>42</v>
      </c>
    </row>
    <row r="270" spans="1:13" x14ac:dyDescent="0.2">
      <c r="A270" s="214"/>
      <c r="B270" s="213"/>
      <c r="C270" s="215"/>
      <c r="D270" s="49" t="s">
        <v>119</v>
      </c>
      <c r="E270" s="50" t="str">
        <f>VLOOKUP(D270,Fornecedores,2,0)</f>
        <v>03.123.885/0001-04</v>
      </c>
      <c r="F270" s="51" t="str">
        <f t="shared" si="29"/>
        <v>(19) 3604-7323</v>
      </c>
      <c r="G270" s="51" t="str">
        <f t="shared" si="30"/>
        <v>Fillip Otavio</v>
      </c>
      <c r="H270" s="165">
        <v>41857</v>
      </c>
      <c r="I270" s="52">
        <v>166.75001</v>
      </c>
      <c r="J270" s="52">
        <f t="shared" si="28"/>
        <v>166.75001</v>
      </c>
      <c r="K270" s="216"/>
      <c r="L270" s="216"/>
      <c r="M270" s="20">
        <v>56</v>
      </c>
    </row>
    <row r="271" spans="1:13" x14ac:dyDescent="0.2">
      <c r="A271" s="214"/>
      <c r="B271" s="213"/>
      <c r="C271" s="215"/>
      <c r="D271" s="49" t="s">
        <v>113</v>
      </c>
      <c r="E271" s="50" t="str">
        <f>VLOOKUP(D271,Fornecedores,2,0)</f>
        <v>92.965.524/0001-35</v>
      </c>
      <c r="F271" s="51" t="str">
        <f t="shared" si="29"/>
        <v>(51) 2121-5500</v>
      </c>
      <c r="G271" s="51" t="str">
        <f t="shared" si="30"/>
        <v>Rafael/Jadir</v>
      </c>
      <c r="H271" s="165">
        <v>41862</v>
      </c>
      <c r="I271" s="52">
        <v>180.03</v>
      </c>
      <c r="J271" s="52">
        <f t="shared" si="28"/>
        <v>180.03</v>
      </c>
      <c r="K271" s="216"/>
      <c r="L271" s="216"/>
      <c r="M271" s="56">
        <v>53</v>
      </c>
    </row>
    <row r="272" spans="1:13" x14ac:dyDescent="0.2">
      <c r="A272" s="214">
        <v>107</v>
      </c>
      <c r="B272" s="213">
        <v>2.5</v>
      </c>
      <c r="C272" s="215" t="s">
        <v>121</v>
      </c>
      <c r="D272" s="49" t="str">
        <f>D269</f>
        <v>MULTHIDRO</v>
      </c>
      <c r="E272" s="50" t="s">
        <v>333</v>
      </c>
      <c r="F272" s="51" t="str">
        <f t="shared" si="29"/>
        <v>(11) 2082-9800</v>
      </c>
      <c r="G272" s="51" t="str">
        <f t="shared" si="30"/>
        <v>Leony</v>
      </c>
      <c r="H272" s="165">
        <f>H269</f>
        <v>41857</v>
      </c>
      <c r="I272" s="52">
        <v>160.59</v>
      </c>
      <c r="J272" s="52">
        <f t="shared" si="28"/>
        <v>160.59</v>
      </c>
      <c r="K272" s="216">
        <f>MINA(J272:J274)</f>
        <v>160.59</v>
      </c>
      <c r="L272" s="216">
        <f>AVERAGE(J272:J274)</f>
        <v>165.4034</v>
      </c>
      <c r="M272" s="20">
        <v>42</v>
      </c>
    </row>
    <row r="273" spans="1:13" x14ac:dyDescent="0.2">
      <c r="A273" s="214"/>
      <c r="B273" s="213"/>
      <c r="C273" s="215"/>
      <c r="D273" s="49" t="s">
        <v>119</v>
      </c>
      <c r="E273" s="50" t="str">
        <f>VLOOKUP(D273,Fornecedores,2,0)</f>
        <v>03.123.885/0001-04</v>
      </c>
      <c r="F273" s="51" t="str">
        <f t="shared" si="29"/>
        <v>(19) 3604-7323</v>
      </c>
      <c r="G273" s="51" t="str">
        <f t="shared" si="30"/>
        <v>Fillip Otavio</v>
      </c>
      <c r="H273" s="165">
        <v>41857</v>
      </c>
      <c r="I273" s="52">
        <v>161.0001</v>
      </c>
      <c r="J273" s="52">
        <f t="shared" si="28"/>
        <v>161.0001</v>
      </c>
      <c r="K273" s="216"/>
      <c r="L273" s="216"/>
      <c r="M273" s="20">
        <v>56</v>
      </c>
    </row>
    <row r="274" spans="1:13" x14ac:dyDescent="0.2">
      <c r="A274" s="214"/>
      <c r="B274" s="213"/>
      <c r="C274" s="215"/>
      <c r="D274" s="49" t="s">
        <v>113</v>
      </c>
      <c r="E274" s="50" t="str">
        <f>VLOOKUP(D274,Fornecedores,2,0)</f>
        <v>92.965.524/0001-35</v>
      </c>
      <c r="F274" s="51" t="str">
        <f t="shared" si="29"/>
        <v>(51) 2121-5500</v>
      </c>
      <c r="G274" s="51" t="str">
        <f t="shared" si="30"/>
        <v>Rafael/Jadir</v>
      </c>
      <c r="H274" s="165">
        <v>41862</v>
      </c>
      <c r="I274" s="52">
        <v>174.62010000000001</v>
      </c>
      <c r="J274" s="52">
        <f t="shared" si="28"/>
        <v>174.62010000000001</v>
      </c>
      <c r="K274" s="216"/>
      <c r="L274" s="216"/>
      <c r="M274" s="56">
        <v>53</v>
      </c>
    </row>
    <row r="275" spans="1:13" x14ac:dyDescent="0.2">
      <c r="A275" s="214">
        <v>108</v>
      </c>
      <c r="B275" s="213" t="s">
        <v>116</v>
      </c>
      <c r="C275" s="215" t="s">
        <v>120</v>
      </c>
      <c r="D275" s="49" t="s">
        <v>119</v>
      </c>
      <c r="E275" s="50" t="str">
        <f>VLOOKUP(D275,Fornecedores,2,0)</f>
        <v>03.123.885/0001-04</v>
      </c>
      <c r="F275" s="51" t="str">
        <f t="shared" si="29"/>
        <v>(19) 3604-7323</v>
      </c>
      <c r="G275" s="51" t="str">
        <f t="shared" si="30"/>
        <v>Fillip Otavio</v>
      </c>
      <c r="H275" s="165">
        <v>41857</v>
      </c>
      <c r="I275" s="52">
        <v>793.5</v>
      </c>
      <c r="J275" s="52">
        <f t="shared" si="28"/>
        <v>793.5</v>
      </c>
      <c r="K275" s="216">
        <f>MINA(J275:J277)</f>
        <v>793.5</v>
      </c>
      <c r="L275" s="216">
        <f>AVERAGE(J275:J277)</f>
        <v>854.27666666666664</v>
      </c>
      <c r="M275" s="20">
        <v>56</v>
      </c>
    </row>
    <row r="276" spans="1:13" x14ac:dyDescent="0.2">
      <c r="A276" s="214"/>
      <c r="B276" s="213"/>
      <c r="C276" s="215"/>
      <c r="D276" s="49" t="s">
        <v>113</v>
      </c>
      <c r="E276" s="50" t="str">
        <f>VLOOKUP(D276,Fornecedores,2,0)</f>
        <v>92.965.524/0001-35</v>
      </c>
      <c r="F276" s="51" t="str">
        <f t="shared" si="29"/>
        <v>(51) 2121-5500</v>
      </c>
      <c r="G276" s="51" t="str">
        <f t="shared" si="30"/>
        <v>Rafael/Jadir</v>
      </c>
      <c r="H276" s="165">
        <v>41862</v>
      </c>
      <c r="I276" s="52">
        <v>869.22</v>
      </c>
      <c r="J276" s="52">
        <f t="shared" si="28"/>
        <v>869.22</v>
      </c>
      <c r="K276" s="216"/>
      <c r="L276" s="216"/>
      <c r="M276" s="20">
        <v>52</v>
      </c>
    </row>
    <row r="277" spans="1:13" x14ac:dyDescent="0.2">
      <c r="A277" s="214"/>
      <c r="B277" s="213"/>
      <c r="C277" s="215"/>
      <c r="D277" s="49" t="s">
        <v>112</v>
      </c>
      <c r="E277" s="50" t="s">
        <v>333</v>
      </c>
      <c r="F277" s="51" t="str">
        <f t="shared" si="29"/>
        <v>(11) 2082-9800</v>
      </c>
      <c r="G277" s="51" t="str">
        <f t="shared" si="30"/>
        <v>Leony</v>
      </c>
      <c r="H277" s="165">
        <f>H275</f>
        <v>41857</v>
      </c>
      <c r="I277" s="52">
        <v>900.11</v>
      </c>
      <c r="J277" s="52">
        <f t="shared" si="28"/>
        <v>900.11</v>
      </c>
      <c r="K277" s="216"/>
      <c r="L277" s="216"/>
      <c r="M277" s="20">
        <v>42</v>
      </c>
    </row>
    <row r="278" spans="1:13" x14ac:dyDescent="0.2">
      <c r="A278" s="214">
        <v>109</v>
      </c>
      <c r="B278" s="213">
        <v>5</v>
      </c>
      <c r="C278" s="215" t="s">
        <v>118</v>
      </c>
      <c r="D278" s="49" t="str">
        <f>D275</f>
        <v>SF SANEAMENTO</v>
      </c>
      <c r="E278" s="50" t="str">
        <f>VLOOKUP(D278,Fornecedores,2,0)</f>
        <v>03.123.885/0001-04</v>
      </c>
      <c r="F278" s="51" t="str">
        <f t="shared" si="29"/>
        <v>(19) 3604-7323</v>
      </c>
      <c r="G278" s="51" t="str">
        <f t="shared" si="30"/>
        <v>Fillip Otavio</v>
      </c>
      <c r="H278" s="165">
        <f>H275</f>
        <v>41857</v>
      </c>
      <c r="I278" s="52">
        <v>431.49</v>
      </c>
      <c r="J278" s="52">
        <f t="shared" si="28"/>
        <v>431.49</v>
      </c>
      <c r="K278" s="216">
        <f>MINA(J278:J280)</f>
        <v>431.49</v>
      </c>
      <c r="L278" s="216">
        <f>AVERAGE(J278:J280)</f>
        <v>524.69333333333327</v>
      </c>
      <c r="M278" s="56">
        <v>56</v>
      </c>
    </row>
    <row r="279" spans="1:13" x14ac:dyDescent="0.2">
      <c r="A279" s="214"/>
      <c r="B279" s="213"/>
      <c r="C279" s="215"/>
      <c r="D279" s="49" t="s">
        <v>113</v>
      </c>
      <c r="E279" s="50" t="str">
        <f>VLOOKUP(D279,Fornecedores,2,0)</f>
        <v>92.965.524/0001-35</v>
      </c>
      <c r="F279" s="51" t="str">
        <f t="shared" si="29"/>
        <v>(51) 2121-5500</v>
      </c>
      <c r="G279" s="51" t="str">
        <f t="shared" si="30"/>
        <v>Rafael/Jadir</v>
      </c>
      <c r="H279" s="165">
        <v>41862</v>
      </c>
      <c r="I279" s="52">
        <v>568.29999999999995</v>
      </c>
      <c r="J279" s="52">
        <f t="shared" si="28"/>
        <v>568.29999999999995</v>
      </c>
      <c r="K279" s="216"/>
      <c r="L279" s="216"/>
      <c r="M279" s="20">
        <v>52</v>
      </c>
    </row>
    <row r="280" spans="1:13" x14ac:dyDescent="0.2">
      <c r="A280" s="214"/>
      <c r="B280" s="213"/>
      <c r="C280" s="215"/>
      <c r="D280" s="57" t="s">
        <v>112</v>
      </c>
      <c r="E280" s="50" t="s">
        <v>333</v>
      </c>
      <c r="F280" s="51" t="str">
        <f t="shared" si="29"/>
        <v>(11) 2082-9800</v>
      </c>
      <c r="G280" s="51" t="str">
        <f t="shared" si="30"/>
        <v>Leony</v>
      </c>
      <c r="H280" s="165">
        <f>H278</f>
        <v>41857</v>
      </c>
      <c r="I280" s="52">
        <v>574.29</v>
      </c>
      <c r="J280" s="52">
        <f t="shared" si="28"/>
        <v>574.29</v>
      </c>
      <c r="K280" s="216"/>
      <c r="L280" s="216"/>
      <c r="M280" s="20">
        <v>42</v>
      </c>
    </row>
    <row r="281" spans="1:13" x14ac:dyDescent="0.2">
      <c r="A281" s="214">
        <v>110</v>
      </c>
      <c r="B281" s="213" t="s">
        <v>116</v>
      </c>
      <c r="C281" s="215" t="s">
        <v>117</v>
      </c>
      <c r="D281" s="49" t="str">
        <f>D278</f>
        <v>SF SANEAMENTO</v>
      </c>
      <c r="E281" s="50" t="str">
        <f>VLOOKUP(D281,Fornecedores,2,0)</f>
        <v>03.123.885/0001-04</v>
      </c>
      <c r="F281" s="51" t="str">
        <f t="shared" si="29"/>
        <v>(19) 3604-7323</v>
      </c>
      <c r="G281" s="51" t="str">
        <f t="shared" si="30"/>
        <v>Fillip Otavio</v>
      </c>
      <c r="H281" s="165">
        <f>H278</f>
        <v>41857</v>
      </c>
      <c r="I281" s="52">
        <v>356.5</v>
      </c>
      <c r="J281" s="52">
        <f t="shared" si="28"/>
        <v>356.5</v>
      </c>
      <c r="K281" s="216">
        <f>MINA(J281:J283)</f>
        <v>356.5</v>
      </c>
      <c r="L281" s="216">
        <f>AVERAGE(J281:J283)</f>
        <v>402.42666666666668</v>
      </c>
      <c r="M281" s="20">
        <v>56</v>
      </c>
    </row>
    <row r="282" spans="1:13" x14ac:dyDescent="0.2">
      <c r="A282" s="214"/>
      <c r="B282" s="213"/>
      <c r="C282" s="215"/>
      <c r="D282" s="49" t="s">
        <v>113</v>
      </c>
      <c r="E282" s="50" t="str">
        <f>VLOOKUP(D282,Fornecedores,2,0)</f>
        <v>92.965.524/0001-35</v>
      </c>
      <c r="F282" s="51" t="str">
        <f t="shared" si="29"/>
        <v>(51) 2121-5500</v>
      </c>
      <c r="G282" s="51" t="str">
        <f t="shared" si="30"/>
        <v>Rafael/Jadir</v>
      </c>
      <c r="H282" s="165">
        <v>41862</v>
      </c>
      <c r="I282" s="52">
        <v>421.33</v>
      </c>
      <c r="J282" s="52">
        <f t="shared" si="28"/>
        <v>421.33</v>
      </c>
      <c r="K282" s="216"/>
      <c r="L282" s="216"/>
      <c r="M282" s="20">
        <v>52</v>
      </c>
    </row>
    <row r="283" spans="1:13" x14ac:dyDescent="0.2">
      <c r="A283" s="214"/>
      <c r="B283" s="213"/>
      <c r="C283" s="215"/>
      <c r="D283" s="49" t="s">
        <v>112</v>
      </c>
      <c r="E283" s="50" t="s">
        <v>333</v>
      </c>
      <c r="F283" s="51" t="str">
        <f t="shared" si="29"/>
        <v>(11) 2082-9800</v>
      </c>
      <c r="G283" s="51" t="str">
        <f t="shared" si="30"/>
        <v>Leony</v>
      </c>
      <c r="H283" s="165">
        <f>H281</f>
        <v>41857</v>
      </c>
      <c r="I283" s="52">
        <v>429.45000000000005</v>
      </c>
      <c r="J283" s="52">
        <f t="shared" si="28"/>
        <v>429.45000000000005</v>
      </c>
      <c r="K283" s="216"/>
      <c r="L283" s="216"/>
      <c r="M283" s="20">
        <v>42</v>
      </c>
    </row>
    <row r="284" spans="1:13" x14ac:dyDescent="0.2">
      <c r="A284" s="214">
        <v>111</v>
      </c>
      <c r="B284" s="213" t="s">
        <v>116</v>
      </c>
      <c r="C284" s="215" t="s">
        <v>115</v>
      </c>
      <c r="D284" s="49" t="str">
        <f>D281</f>
        <v>SF SANEAMENTO</v>
      </c>
      <c r="E284" s="50" t="str">
        <f>VLOOKUP(D284,Fornecedores,2,0)</f>
        <v>03.123.885/0001-04</v>
      </c>
      <c r="F284" s="51" t="str">
        <f t="shared" si="29"/>
        <v>(19) 3604-7323</v>
      </c>
      <c r="G284" s="51" t="str">
        <f t="shared" si="30"/>
        <v>Fillip Otavio</v>
      </c>
      <c r="H284" s="165">
        <f>H281</f>
        <v>41857</v>
      </c>
      <c r="I284" s="52">
        <v>477.25</v>
      </c>
      <c r="J284" s="52">
        <f t="shared" si="28"/>
        <v>477.25</v>
      </c>
      <c r="K284" s="216">
        <f>MINA(J284:J286)</f>
        <v>471.74</v>
      </c>
      <c r="L284" s="216">
        <f>AVERAGE(J284:J286)</f>
        <v>476.85666666666674</v>
      </c>
      <c r="M284" s="20">
        <v>56</v>
      </c>
    </row>
    <row r="285" spans="1:13" x14ac:dyDescent="0.2">
      <c r="A285" s="214"/>
      <c r="B285" s="213"/>
      <c r="C285" s="215"/>
      <c r="D285" s="49" t="s">
        <v>113</v>
      </c>
      <c r="E285" s="50" t="str">
        <f>VLOOKUP(D285,Fornecedores,2,0)</f>
        <v>92.965.524/0001-35</v>
      </c>
      <c r="F285" s="51" t="str">
        <f t="shared" si="29"/>
        <v>(51) 2121-5500</v>
      </c>
      <c r="G285" s="51" t="str">
        <f t="shared" si="30"/>
        <v>Rafael/Jadir</v>
      </c>
      <c r="H285" s="165">
        <v>41862</v>
      </c>
      <c r="I285" s="52">
        <v>471.74</v>
      </c>
      <c r="J285" s="52">
        <f t="shared" si="28"/>
        <v>471.74</v>
      </c>
      <c r="K285" s="216"/>
      <c r="L285" s="216"/>
      <c r="M285" s="20">
        <v>52</v>
      </c>
    </row>
    <row r="286" spans="1:13" ht="16.5" customHeight="1" x14ac:dyDescent="0.2">
      <c r="A286" s="214"/>
      <c r="B286" s="213"/>
      <c r="C286" s="215"/>
      <c r="D286" s="49" t="s">
        <v>112</v>
      </c>
      <c r="E286" s="50" t="s">
        <v>333</v>
      </c>
      <c r="F286" s="51" t="str">
        <f t="shared" si="29"/>
        <v>(11) 2082-9800</v>
      </c>
      <c r="G286" s="51" t="str">
        <f t="shared" si="30"/>
        <v>Leony</v>
      </c>
      <c r="H286" s="165">
        <f>H284</f>
        <v>41857</v>
      </c>
      <c r="I286" s="52">
        <v>481.58000000000004</v>
      </c>
      <c r="J286" s="52">
        <f t="shared" si="28"/>
        <v>481.58000000000004</v>
      </c>
      <c r="K286" s="216"/>
      <c r="L286" s="216"/>
      <c r="M286" s="20">
        <v>42</v>
      </c>
    </row>
    <row r="287" spans="1:13" x14ac:dyDescent="0.2">
      <c r="A287" s="214">
        <v>112</v>
      </c>
      <c r="B287" s="213">
        <v>2.5</v>
      </c>
      <c r="C287" s="215" t="s">
        <v>114</v>
      </c>
      <c r="D287" s="49" t="str">
        <f>D284</f>
        <v>SF SANEAMENTO</v>
      </c>
      <c r="E287" s="50" t="str">
        <f>VLOOKUP(D287,Fornecedores,2,0)</f>
        <v>03.123.885/0001-04</v>
      </c>
      <c r="F287" s="51" t="str">
        <f t="shared" si="29"/>
        <v>(19) 3604-7323</v>
      </c>
      <c r="G287" s="51" t="str">
        <f t="shared" si="30"/>
        <v>Fillip Otavio</v>
      </c>
      <c r="H287" s="165">
        <f>H284</f>
        <v>41857</v>
      </c>
      <c r="I287" s="52">
        <v>477.25</v>
      </c>
      <c r="J287" s="52">
        <f t="shared" si="28"/>
        <v>477.25</v>
      </c>
      <c r="K287" s="216">
        <f>MINA(J287:J289)</f>
        <v>471.74</v>
      </c>
      <c r="L287" s="216">
        <f>AVERAGE(J287:J289)</f>
        <v>476.88666666666671</v>
      </c>
      <c r="M287" s="20">
        <v>56</v>
      </c>
    </row>
    <row r="288" spans="1:13" x14ac:dyDescent="0.2">
      <c r="A288" s="214"/>
      <c r="B288" s="213"/>
      <c r="C288" s="215"/>
      <c r="D288" s="49" t="s">
        <v>113</v>
      </c>
      <c r="E288" s="50" t="str">
        <f>VLOOKUP(D288,Fornecedores,2,0)</f>
        <v>92.965.524/0001-35</v>
      </c>
      <c r="F288" s="51" t="str">
        <f t="shared" si="29"/>
        <v>(51) 2121-5500</v>
      </c>
      <c r="G288" s="51" t="str">
        <f t="shared" si="30"/>
        <v>Rafael/Jadir</v>
      </c>
      <c r="H288" s="165">
        <v>41862</v>
      </c>
      <c r="I288" s="52">
        <v>471.74</v>
      </c>
      <c r="J288" s="52">
        <f t="shared" si="28"/>
        <v>471.74</v>
      </c>
      <c r="K288" s="216"/>
      <c r="L288" s="216"/>
      <c r="M288" s="20">
        <v>52</v>
      </c>
    </row>
    <row r="289" spans="1:13" x14ac:dyDescent="0.2">
      <c r="A289" s="214"/>
      <c r="B289" s="213"/>
      <c r="C289" s="215"/>
      <c r="D289" s="49" t="s">
        <v>112</v>
      </c>
      <c r="E289" s="50" t="s">
        <v>333</v>
      </c>
      <c r="F289" s="51" t="str">
        <f t="shared" si="29"/>
        <v>(11) 2082-9800</v>
      </c>
      <c r="G289" s="51" t="str">
        <f t="shared" si="30"/>
        <v>Leony</v>
      </c>
      <c r="H289" s="165">
        <f>H287</f>
        <v>41857</v>
      </c>
      <c r="I289" s="52">
        <v>481.67</v>
      </c>
      <c r="J289" s="52">
        <f t="shared" si="28"/>
        <v>481.67</v>
      </c>
      <c r="K289" s="216"/>
      <c r="L289" s="216"/>
      <c r="M289" s="20">
        <v>42</v>
      </c>
    </row>
    <row r="290" spans="1:13" s="58" customFormat="1" ht="15" customHeight="1" x14ac:dyDescent="0.2">
      <c r="A290" s="214">
        <v>113</v>
      </c>
      <c r="B290" s="213" t="s">
        <v>249</v>
      </c>
      <c r="C290" s="215" t="s">
        <v>236</v>
      </c>
      <c r="D290" s="49" t="s">
        <v>237</v>
      </c>
      <c r="E290" s="50"/>
      <c r="F290" s="51"/>
      <c r="G290" s="51"/>
      <c r="H290" s="165">
        <v>41932</v>
      </c>
      <c r="I290" s="52">
        <v>450</v>
      </c>
      <c r="J290" s="52">
        <f t="shared" si="28"/>
        <v>450</v>
      </c>
      <c r="K290" s="216">
        <f>MINA(J290:J292)</f>
        <v>330</v>
      </c>
      <c r="L290" s="210">
        <f>AVERAGE(J290:J292)</f>
        <v>372.63333333333338</v>
      </c>
      <c r="M290" s="20">
        <v>21</v>
      </c>
    </row>
    <row r="291" spans="1:13" x14ac:dyDescent="0.2">
      <c r="A291" s="214"/>
      <c r="B291" s="213"/>
      <c r="C291" s="215"/>
      <c r="D291" s="49" t="s">
        <v>296</v>
      </c>
      <c r="E291" s="50"/>
      <c r="F291" s="51"/>
      <c r="G291" s="51"/>
      <c r="H291" s="165">
        <v>41933</v>
      </c>
      <c r="I291" s="52">
        <v>337.9</v>
      </c>
      <c r="J291" s="52">
        <f t="shared" si="28"/>
        <v>337.9</v>
      </c>
      <c r="K291" s="216"/>
      <c r="L291" s="211"/>
      <c r="M291" s="20">
        <v>59</v>
      </c>
    </row>
    <row r="292" spans="1:13" x14ac:dyDescent="0.2">
      <c r="A292" s="214"/>
      <c r="B292" s="213"/>
      <c r="C292" s="215"/>
      <c r="D292" s="49" t="s">
        <v>239</v>
      </c>
      <c r="E292" s="50"/>
      <c r="F292" s="51"/>
      <c r="G292" s="51"/>
      <c r="H292" s="165">
        <v>41933</v>
      </c>
      <c r="I292" s="52">
        <v>330</v>
      </c>
      <c r="J292" s="52">
        <f t="shared" si="28"/>
        <v>330</v>
      </c>
      <c r="K292" s="216"/>
      <c r="L292" s="212"/>
      <c r="M292" s="20">
        <v>19</v>
      </c>
    </row>
    <row r="293" spans="1:13" ht="15" customHeight="1" x14ac:dyDescent="0.2">
      <c r="A293" s="214">
        <v>114</v>
      </c>
      <c r="B293" s="213" t="s">
        <v>249</v>
      </c>
      <c r="C293" s="215" t="s">
        <v>238</v>
      </c>
      <c r="D293" s="49" t="s">
        <v>239</v>
      </c>
      <c r="E293" s="50"/>
      <c r="F293" s="51"/>
      <c r="G293" s="51"/>
      <c r="H293" s="165">
        <v>41933</v>
      </c>
      <c r="I293" s="52">
        <v>290</v>
      </c>
      <c r="J293" s="52">
        <f t="shared" si="28"/>
        <v>290</v>
      </c>
      <c r="K293" s="216">
        <f>MINA(J293:J295)</f>
        <v>290</v>
      </c>
      <c r="L293" s="210">
        <f>AVERAGE(J293:J295)</f>
        <v>477</v>
      </c>
      <c r="M293" s="20">
        <v>18</v>
      </c>
    </row>
    <row r="294" spans="1:13" x14ac:dyDescent="0.2">
      <c r="A294" s="214"/>
      <c r="B294" s="213"/>
      <c r="C294" s="215"/>
      <c r="D294" s="49" t="s">
        <v>240</v>
      </c>
      <c r="E294" s="50"/>
      <c r="F294" s="51"/>
      <c r="G294" s="51"/>
      <c r="H294" s="165">
        <v>41885</v>
      </c>
      <c r="I294" s="52">
        <v>643</v>
      </c>
      <c r="J294" s="52">
        <f t="shared" si="28"/>
        <v>643</v>
      </c>
      <c r="K294" s="216"/>
      <c r="L294" s="211"/>
      <c r="M294" s="20">
        <v>15</v>
      </c>
    </row>
    <row r="295" spans="1:13" x14ac:dyDescent="0.2">
      <c r="A295" s="214"/>
      <c r="B295" s="213"/>
      <c r="C295" s="215"/>
      <c r="D295" s="49" t="s">
        <v>237</v>
      </c>
      <c r="E295" s="50"/>
      <c r="F295" s="51"/>
      <c r="G295" s="51"/>
      <c r="H295" s="165">
        <v>41932</v>
      </c>
      <c r="I295" s="52">
        <v>498</v>
      </c>
      <c r="J295" s="52">
        <f t="shared" si="28"/>
        <v>498</v>
      </c>
      <c r="K295" s="216"/>
      <c r="L295" s="212"/>
      <c r="M295" s="20">
        <v>21</v>
      </c>
    </row>
    <row r="296" spans="1:13" ht="15" customHeight="1" x14ac:dyDescent="0.2">
      <c r="A296" s="214">
        <v>115</v>
      </c>
      <c r="B296" s="213" t="s">
        <v>249</v>
      </c>
      <c r="C296" s="215" t="s">
        <v>241</v>
      </c>
      <c r="D296" s="49" t="s">
        <v>239</v>
      </c>
      <c r="E296" s="50"/>
      <c r="F296" s="51"/>
      <c r="G296" s="51"/>
      <c r="H296" s="165">
        <v>41933</v>
      </c>
      <c r="I296" s="52">
        <v>65</v>
      </c>
      <c r="J296" s="52">
        <f t="shared" si="28"/>
        <v>65</v>
      </c>
      <c r="K296" s="216">
        <f>MINA(J296:J298)</f>
        <v>65</v>
      </c>
      <c r="L296" s="210">
        <f>AVERAGE(J296:J298)</f>
        <v>86.666666666666671</v>
      </c>
      <c r="M296" s="20">
        <v>18</v>
      </c>
    </row>
    <row r="297" spans="1:13" x14ac:dyDescent="0.2">
      <c r="A297" s="214"/>
      <c r="B297" s="213"/>
      <c r="C297" s="215"/>
      <c r="D297" s="49" t="s">
        <v>240</v>
      </c>
      <c r="E297" s="50"/>
      <c r="F297" s="51"/>
      <c r="G297" s="51"/>
      <c r="H297" s="165">
        <v>41885</v>
      </c>
      <c r="I297" s="52">
        <v>82</v>
      </c>
      <c r="J297" s="52">
        <f t="shared" si="28"/>
        <v>82</v>
      </c>
      <c r="K297" s="216"/>
      <c r="L297" s="211"/>
      <c r="M297" s="20">
        <v>15</v>
      </c>
    </row>
    <row r="298" spans="1:13" x14ac:dyDescent="0.2">
      <c r="A298" s="214"/>
      <c r="B298" s="213"/>
      <c r="C298" s="215"/>
      <c r="D298" s="49" t="s">
        <v>237</v>
      </c>
      <c r="E298" s="50"/>
      <c r="F298" s="51"/>
      <c r="G298" s="51"/>
      <c r="H298" s="165">
        <v>41932</v>
      </c>
      <c r="I298" s="52">
        <v>113</v>
      </c>
      <c r="J298" s="52">
        <f t="shared" si="28"/>
        <v>113</v>
      </c>
      <c r="K298" s="216"/>
      <c r="L298" s="212"/>
      <c r="M298" s="20">
        <v>21</v>
      </c>
    </row>
    <row r="299" spans="1:13" ht="15" customHeight="1" x14ac:dyDescent="0.2">
      <c r="A299" s="214">
        <v>116</v>
      </c>
      <c r="B299" s="213" t="s">
        <v>249</v>
      </c>
      <c r="C299" s="215" t="s">
        <v>242</v>
      </c>
      <c r="D299" s="49" t="s">
        <v>239</v>
      </c>
      <c r="E299" s="50"/>
      <c r="F299" s="51"/>
      <c r="G299" s="51"/>
      <c r="H299" s="165">
        <v>41933</v>
      </c>
      <c r="I299" s="52">
        <v>85</v>
      </c>
      <c r="J299" s="52">
        <f t="shared" si="28"/>
        <v>85</v>
      </c>
      <c r="K299" s="216">
        <f>MINA(J299:J301)</f>
        <v>60</v>
      </c>
      <c r="L299" s="210">
        <f>AVERAGE(J299:J301)</f>
        <v>84.333333333333329</v>
      </c>
      <c r="M299" s="20">
        <v>18</v>
      </c>
    </row>
    <row r="300" spans="1:13" x14ac:dyDescent="0.2">
      <c r="A300" s="214"/>
      <c r="B300" s="213"/>
      <c r="C300" s="215"/>
      <c r="D300" s="49" t="s">
        <v>240</v>
      </c>
      <c r="E300" s="50"/>
      <c r="F300" s="51"/>
      <c r="G300" s="51"/>
      <c r="H300" s="165">
        <v>41885</v>
      </c>
      <c r="I300" s="52">
        <v>108</v>
      </c>
      <c r="J300" s="52">
        <f t="shared" si="28"/>
        <v>108</v>
      </c>
      <c r="K300" s="216"/>
      <c r="L300" s="211"/>
      <c r="M300" s="20">
        <v>15</v>
      </c>
    </row>
    <row r="301" spans="1:13" x14ac:dyDescent="0.2">
      <c r="A301" s="214"/>
      <c r="B301" s="213"/>
      <c r="C301" s="215"/>
      <c r="D301" s="49" t="s">
        <v>296</v>
      </c>
      <c r="E301" s="50"/>
      <c r="F301" s="51"/>
      <c r="G301" s="51"/>
      <c r="H301" s="165">
        <v>41933</v>
      </c>
      <c r="I301" s="52">
        <v>60</v>
      </c>
      <c r="J301" s="52">
        <f t="shared" si="28"/>
        <v>60</v>
      </c>
      <c r="K301" s="216"/>
      <c r="L301" s="212"/>
      <c r="M301" s="20">
        <v>59</v>
      </c>
    </row>
    <row r="302" spans="1:13" ht="15" customHeight="1" x14ac:dyDescent="0.2">
      <c r="A302" s="214">
        <v>117</v>
      </c>
      <c r="B302" s="213" t="s">
        <v>249</v>
      </c>
      <c r="C302" s="215" t="s">
        <v>243</v>
      </c>
      <c r="D302" s="49" t="s">
        <v>239</v>
      </c>
      <c r="E302" s="50"/>
      <c r="F302" s="51"/>
      <c r="G302" s="51"/>
      <c r="H302" s="165">
        <v>41933</v>
      </c>
      <c r="I302" s="52">
        <v>434</v>
      </c>
      <c r="J302" s="52">
        <f t="shared" si="28"/>
        <v>434</v>
      </c>
      <c r="K302" s="216">
        <f>MINA(J302:J304)</f>
        <v>434</v>
      </c>
      <c r="L302" s="210">
        <f>AVERAGE(J302:J304)</f>
        <v>567.33333333333337</v>
      </c>
      <c r="M302" s="20">
        <v>18</v>
      </c>
    </row>
    <row r="303" spans="1:13" x14ac:dyDescent="0.2">
      <c r="A303" s="214"/>
      <c r="B303" s="213"/>
      <c r="C303" s="215"/>
      <c r="D303" s="49" t="s">
        <v>240</v>
      </c>
      <c r="E303" s="50"/>
      <c r="F303" s="51"/>
      <c r="G303" s="51"/>
      <c r="H303" s="165">
        <v>41885</v>
      </c>
      <c r="I303" s="52">
        <v>556</v>
      </c>
      <c r="J303" s="52">
        <f t="shared" si="28"/>
        <v>556</v>
      </c>
      <c r="K303" s="216"/>
      <c r="L303" s="211"/>
      <c r="M303" s="20">
        <v>15</v>
      </c>
    </row>
    <row r="304" spans="1:13" x14ac:dyDescent="0.2">
      <c r="A304" s="214"/>
      <c r="B304" s="213"/>
      <c r="C304" s="215"/>
      <c r="D304" s="49" t="s">
        <v>237</v>
      </c>
      <c r="E304" s="50"/>
      <c r="F304" s="51"/>
      <c r="G304" s="51"/>
      <c r="H304" s="165">
        <v>41932</v>
      </c>
      <c r="I304" s="52">
        <v>712</v>
      </c>
      <c r="J304" s="52">
        <f t="shared" si="28"/>
        <v>712</v>
      </c>
      <c r="K304" s="216"/>
      <c r="L304" s="212"/>
      <c r="M304" s="20">
        <v>21</v>
      </c>
    </row>
    <row r="305" spans="1:13" ht="15" customHeight="1" x14ac:dyDescent="0.2">
      <c r="A305" s="214">
        <v>118</v>
      </c>
      <c r="B305" s="213" t="s">
        <v>249</v>
      </c>
      <c r="C305" s="215" t="s">
        <v>244</v>
      </c>
      <c r="D305" s="49" t="s">
        <v>239</v>
      </c>
      <c r="E305" s="50"/>
      <c r="F305" s="51"/>
      <c r="G305" s="51"/>
      <c r="H305" s="165">
        <v>41933</v>
      </c>
      <c r="I305" s="52">
        <v>212</v>
      </c>
      <c r="J305" s="52">
        <f t="shared" si="28"/>
        <v>212</v>
      </c>
      <c r="K305" s="216">
        <f>MINA(J305:J307)</f>
        <v>212</v>
      </c>
      <c r="L305" s="210">
        <f>AVERAGE(J305:J307)</f>
        <v>274.66666666666669</v>
      </c>
      <c r="M305" s="20">
        <v>18</v>
      </c>
    </row>
    <row r="306" spans="1:13" x14ac:dyDescent="0.2">
      <c r="A306" s="214"/>
      <c r="B306" s="213"/>
      <c r="C306" s="215"/>
      <c r="D306" s="49" t="s">
        <v>240</v>
      </c>
      <c r="E306" s="50"/>
      <c r="F306" s="51"/>
      <c r="G306" s="51"/>
      <c r="H306" s="165">
        <v>41885</v>
      </c>
      <c r="I306" s="52">
        <v>267</v>
      </c>
      <c r="J306" s="52">
        <f t="shared" si="28"/>
        <v>267</v>
      </c>
      <c r="K306" s="216"/>
      <c r="L306" s="211"/>
      <c r="M306" s="20">
        <v>15</v>
      </c>
    </row>
    <row r="307" spans="1:13" x14ac:dyDescent="0.2">
      <c r="A307" s="214"/>
      <c r="B307" s="213"/>
      <c r="C307" s="215"/>
      <c r="D307" s="49" t="s">
        <v>237</v>
      </c>
      <c r="E307" s="50"/>
      <c r="F307" s="51"/>
      <c r="G307" s="51"/>
      <c r="H307" s="165">
        <v>41932</v>
      </c>
      <c r="I307" s="52">
        <v>345</v>
      </c>
      <c r="J307" s="52">
        <f t="shared" si="28"/>
        <v>345</v>
      </c>
      <c r="K307" s="216"/>
      <c r="L307" s="212"/>
      <c r="M307" s="20">
        <v>21</v>
      </c>
    </row>
    <row r="308" spans="1:13" ht="15" customHeight="1" x14ac:dyDescent="0.2">
      <c r="A308" s="214">
        <v>119</v>
      </c>
      <c r="B308" s="213" t="s">
        <v>249</v>
      </c>
      <c r="C308" s="215" t="s">
        <v>245</v>
      </c>
      <c r="D308" s="49" t="s">
        <v>239</v>
      </c>
      <c r="E308" s="50"/>
      <c r="F308" s="51"/>
      <c r="G308" s="51"/>
      <c r="H308" s="165">
        <v>41933</v>
      </c>
      <c r="I308" s="52">
        <v>336</v>
      </c>
      <c r="J308" s="52">
        <f t="shared" si="28"/>
        <v>336</v>
      </c>
      <c r="K308" s="216">
        <f>MINA(J308:J310)</f>
        <v>336</v>
      </c>
      <c r="L308" s="210">
        <f>AVERAGE(J308:J310)</f>
        <v>436.33333333333331</v>
      </c>
      <c r="M308" s="20">
        <v>18</v>
      </c>
    </row>
    <row r="309" spans="1:13" x14ac:dyDescent="0.2">
      <c r="A309" s="214"/>
      <c r="B309" s="213"/>
      <c r="C309" s="215"/>
      <c r="D309" s="49" t="s">
        <v>240</v>
      </c>
      <c r="E309" s="50"/>
      <c r="F309" s="51"/>
      <c r="G309" s="51"/>
      <c r="H309" s="165">
        <v>41885</v>
      </c>
      <c r="I309" s="52">
        <v>428</v>
      </c>
      <c r="J309" s="52">
        <f t="shared" si="28"/>
        <v>428</v>
      </c>
      <c r="K309" s="216"/>
      <c r="L309" s="211"/>
      <c r="M309" s="20">
        <v>15</v>
      </c>
    </row>
    <row r="310" spans="1:13" x14ac:dyDescent="0.2">
      <c r="A310" s="214"/>
      <c r="B310" s="213"/>
      <c r="C310" s="215"/>
      <c r="D310" s="49" t="s">
        <v>237</v>
      </c>
      <c r="E310" s="50"/>
      <c r="F310" s="51"/>
      <c r="G310" s="51"/>
      <c r="H310" s="165">
        <v>41932</v>
      </c>
      <c r="I310" s="52">
        <v>545</v>
      </c>
      <c r="J310" s="52">
        <f t="shared" si="28"/>
        <v>545</v>
      </c>
      <c r="K310" s="216"/>
      <c r="L310" s="212"/>
      <c r="M310" s="20">
        <v>21</v>
      </c>
    </row>
    <row r="311" spans="1:13" ht="15" customHeight="1" x14ac:dyDescent="0.2">
      <c r="A311" s="214">
        <v>120</v>
      </c>
      <c r="B311" s="213" t="s">
        <v>249</v>
      </c>
      <c r="C311" s="215" t="s">
        <v>246</v>
      </c>
      <c r="D311" s="49" t="s">
        <v>239</v>
      </c>
      <c r="E311" s="50"/>
      <c r="F311" s="51"/>
      <c r="G311" s="51"/>
      <c r="H311" s="165">
        <v>41933</v>
      </c>
      <c r="I311" s="52">
        <v>454</v>
      </c>
      <c r="J311" s="52">
        <f t="shared" si="28"/>
        <v>454</v>
      </c>
      <c r="K311" s="216">
        <f>MINA(J311:J313)</f>
        <v>454</v>
      </c>
      <c r="L311" s="210">
        <f>AVERAGE(J311:J313)</f>
        <v>567</v>
      </c>
      <c r="M311" s="20">
        <v>18</v>
      </c>
    </row>
    <row r="312" spans="1:13" x14ac:dyDescent="0.2">
      <c r="A312" s="214"/>
      <c r="B312" s="213"/>
      <c r="C312" s="215"/>
      <c r="D312" s="49" t="s">
        <v>240</v>
      </c>
      <c r="E312" s="50"/>
      <c r="F312" s="51"/>
      <c r="G312" s="51"/>
      <c r="H312" s="165">
        <v>41885</v>
      </c>
      <c r="I312" s="52">
        <v>581</v>
      </c>
      <c r="J312" s="52">
        <f t="shared" si="28"/>
        <v>581</v>
      </c>
      <c r="K312" s="216"/>
      <c r="L312" s="211"/>
      <c r="M312" s="20">
        <v>15</v>
      </c>
    </row>
    <row r="313" spans="1:13" x14ac:dyDescent="0.2">
      <c r="A313" s="214"/>
      <c r="B313" s="213"/>
      <c r="C313" s="215"/>
      <c r="D313" s="49" t="s">
        <v>237</v>
      </c>
      <c r="E313" s="50"/>
      <c r="F313" s="51"/>
      <c r="G313" s="51"/>
      <c r="H313" s="165">
        <v>41932</v>
      </c>
      <c r="I313" s="52">
        <v>666</v>
      </c>
      <c r="J313" s="52">
        <f t="shared" si="28"/>
        <v>666</v>
      </c>
      <c r="K313" s="216"/>
      <c r="L313" s="212"/>
      <c r="M313" s="20">
        <v>21</v>
      </c>
    </row>
    <row r="314" spans="1:13" ht="15" customHeight="1" x14ac:dyDescent="0.2">
      <c r="A314" s="214">
        <v>121</v>
      </c>
      <c r="B314" s="213" t="s">
        <v>249</v>
      </c>
      <c r="C314" s="215" t="s">
        <v>247</v>
      </c>
      <c r="D314" s="49" t="s">
        <v>239</v>
      </c>
      <c r="E314" s="50"/>
      <c r="F314" s="51"/>
      <c r="G314" s="51"/>
      <c r="H314" s="165">
        <v>41933</v>
      </c>
      <c r="I314" s="52">
        <v>561</v>
      </c>
      <c r="J314" s="52">
        <f t="shared" si="28"/>
        <v>561</v>
      </c>
      <c r="K314" s="216">
        <f>MINA(J314:J316)</f>
        <v>561</v>
      </c>
      <c r="L314" s="210">
        <f>AVERAGE(J314:J316)</f>
        <v>728.33333333333337</v>
      </c>
      <c r="M314" s="20">
        <v>18</v>
      </c>
    </row>
    <row r="315" spans="1:13" x14ac:dyDescent="0.2">
      <c r="A315" s="214"/>
      <c r="B315" s="213"/>
      <c r="C315" s="215"/>
      <c r="D315" s="49" t="s">
        <v>240</v>
      </c>
      <c r="E315" s="50"/>
      <c r="F315" s="51"/>
      <c r="G315" s="51"/>
      <c r="H315" s="165">
        <v>41885</v>
      </c>
      <c r="I315" s="52">
        <v>719</v>
      </c>
      <c r="J315" s="52">
        <f t="shared" si="28"/>
        <v>719</v>
      </c>
      <c r="K315" s="216"/>
      <c r="L315" s="211"/>
      <c r="M315" s="20">
        <v>15</v>
      </c>
    </row>
    <row r="316" spans="1:13" x14ac:dyDescent="0.2">
      <c r="A316" s="214"/>
      <c r="B316" s="213"/>
      <c r="C316" s="215"/>
      <c r="D316" s="49" t="s">
        <v>237</v>
      </c>
      <c r="E316" s="50"/>
      <c r="F316" s="51"/>
      <c r="G316" s="51"/>
      <c r="H316" s="165">
        <v>41932</v>
      </c>
      <c r="I316" s="52">
        <v>905</v>
      </c>
      <c r="J316" s="52">
        <f t="shared" si="28"/>
        <v>905</v>
      </c>
      <c r="K316" s="216"/>
      <c r="L316" s="212"/>
      <c r="M316" s="20">
        <v>21</v>
      </c>
    </row>
    <row r="317" spans="1:13" ht="15" customHeight="1" x14ac:dyDescent="0.2">
      <c r="A317" s="214">
        <v>122</v>
      </c>
      <c r="B317" s="213" t="s">
        <v>249</v>
      </c>
      <c r="C317" s="215" t="s">
        <v>107</v>
      </c>
      <c r="D317" s="49" t="s">
        <v>239</v>
      </c>
      <c r="E317" s="50"/>
      <c r="F317" s="51"/>
      <c r="G317" s="51"/>
      <c r="H317" s="165">
        <v>41933</v>
      </c>
      <c r="I317" s="52">
        <v>478</v>
      </c>
      <c r="J317" s="52">
        <f t="shared" si="28"/>
        <v>478</v>
      </c>
      <c r="K317" s="216">
        <f>MINA(J317:J319)</f>
        <v>290.2</v>
      </c>
      <c r="L317" s="210">
        <f>AVERAGE(J317:J319)</f>
        <v>538.06666666666672</v>
      </c>
      <c r="M317" s="20">
        <v>18</v>
      </c>
    </row>
    <row r="318" spans="1:13" x14ac:dyDescent="0.2">
      <c r="A318" s="214"/>
      <c r="B318" s="213"/>
      <c r="C318" s="215"/>
      <c r="D318" s="49" t="s">
        <v>237</v>
      </c>
      <c r="E318" s="50"/>
      <c r="F318" s="51"/>
      <c r="G318" s="51"/>
      <c r="H318" s="165">
        <v>41932</v>
      </c>
      <c r="I318" s="52">
        <v>846</v>
      </c>
      <c r="J318" s="52">
        <f t="shared" si="28"/>
        <v>846</v>
      </c>
      <c r="K318" s="216"/>
      <c r="L318" s="211"/>
      <c r="M318" s="20">
        <v>21</v>
      </c>
    </row>
    <row r="319" spans="1:13" x14ac:dyDescent="0.2">
      <c r="A319" s="214"/>
      <c r="B319" s="213"/>
      <c r="C319" s="215"/>
      <c r="D319" s="49" t="s">
        <v>296</v>
      </c>
      <c r="E319" s="50"/>
      <c r="F319" s="51"/>
      <c r="G319" s="51"/>
      <c r="H319" s="165">
        <v>41933</v>
      </c>
      <c r="I319" s="52">
        <v>290.2</v>
      </c>
      <c r="J319" s="52">
        <f t="shared" si="28"/>
        <v>290.2</v>
      </c>
      <c r="K319" s="216"/>
      <c r="L319" s="212"/>
      <c r="M319" s="20">
        <v>59</v>
      </c>
    </row>
    <row r="320" spans="1:13" ht="15" customHeight="1" x14ac:dyDescent="0.2">
      <c r="A320" s="214">
        <v>123</v>
      </c>
      <c r="B320" s="213" t="s">
        <v>249</v>
      </c>
      <c r="C320" s="215" t="s">
        <v>248</v>
      </c>
      <c r="D320" s="49" t="s">
        <v>239</v>
      </c>
      <c r="E320" s="50"/>
      <c r="F320" s="51"/>
      <c r="G320" s="51"/>
      <c r="H320" s="165">
        <v>41933</v>
      </c>
      <c r="I320" s="52">
        <v>195</v>
      </c>
      <c r="J320" s="52">
        <f t="shared" si="28"/>
        <v>195</v>
      </c>
      <c r="K320" s="216">
        <f>MINA(J320:J322)</f>
        <v>120</v>
      </c>
      <c r="L320" s="210">
        <f>AVERAGE(J320:J322)</f>
        <v>211</v>
      </c>
      <c r="M320" s="20">
        <v>18</v>
      </c>
    </row>
    <row r="321" spans="1:13" x14ac:dyDescent="0.2">
      <c r="A321" s="214"/>
      <c r="B321" s="213"/>
      <c r="C321" s="215"/>
      <c r="D321" s="49" t="s">
        <v>237</v>
      </c>
      <c r="E321" s="50"/>
      <c r="F321" s="51"/>
      <c r="G321" s="51"/>
      <c r="H321" s="165">
        <v>41932</v>
      </c>
      <c r="I321" s="52">
        <v>318</v>
      </c>
      <c r="J321" s="52">
        <f t="shared" si="28"/>
        <v>318</v>
      </c>
      <c r="K321" s="216"/>
      <c r="L321" s="211"/>
      <c r="M321" s="20">
        <v>21</v>
      </c>
    </row>
    <row r="322" spans="1:13" ht="18" customHeight="1" x14ac:dyDescent="0.2">
      <c r="A322" s="214"/>
      <c r="B322" s="213"/>
      <c r="C322" s="215"/>
      <c r="D322" s="49" t="s">
        <v>296</v>
      </c>
      <c r="E322" s="50"/>
      <c r="F322" s="51"/>
      <c r="G322" s="51"/>
      <c r="H322" s="165">
        <v>41933</v>
      </c>
      <c r="I322" s="52">
        <v>120</v>
      </c>
      <c r="J322" s="52">
        <f t="shared" si="28"/>
        <v>120</v>
      </c>
      <c r="K322" s="216"/>
      <c r="L322" s="212"/>
      <c r="M322" s="20">
        <v>59</v>
      </c>
    </row>
    <row r="323" spans="1:13" x14ac:dyDescent="0.2">
      <c r="A323" s="214">
        <v>125</v>
      </c>
      <c r="B323" s="213"/>
      <c r="C323" s="215" t="s">
        <v>297</v>
      </c>
      <c r="D323" s="49" t="s">
        <v>298</v>
      </c>
      <c r="E323" s="50"/>
      <c r="F323" s="51"/>
      <c r="G323" s="51"/>
      <c r="H323" s="165">
        <v>41935</v>
      </c>
      <c r="I323" s="52">
        <v>37.200000000000003</v>
      </c>
      <c r="J323" s="52">
        <f t="shared" si="28"/>
        <v>37.200000000000003</v>
      </c>
      <c r="K323" s="216">
        <f>MINA(J323:J325)</f>
        <v>28.5</v>
      </c>
      <c r="L323" s="210">
        <f>AVERAGE(J323:J325)</f>
        <v>33.56666666666667</v>
      </c>
      <c r="M323" s="20">
        <v>61</v>
      </c>
    </row>
    <row r="324" spans="1:13" x14ac:dyDescent="0.2">
      <c r="A324" s="214"/>
      <c r="B324" s="213"/>
      <c r="C324" s="215"/>
      <c r="D324" s="49" t="s">
        <v>299</v>
      </c>
      <c r="E324" s="50"/>
      <c r="F324" s="51"/>
      <c r="G324" s="51"/>
      <c r="H324" s="165">
        <v>41935</v>
      </c>
      <c r="I324" s="52">
        <v>28.5</v>
      </c>
      <c r="J324" s="52">
        <f t="shared" ref="J324:J367" si="31">I324</f>
        <v>28.5</v>
      </c>
      <c r="K324" s="216"/>
      <c r="L324" s="211"/>
      <c r="M324" s="20">
        <v>15</v>
      </c>
    </row>
    <row r="325" spans="1:13" x14ac:dyDescent="0.2">
      <c r="A325" s="214"/>
      <c r="B325" s="213"/>
      <c r="C325" s="215"/>
      <c r="D325" s="49" t="s">
        <v>300</v>
      </c>
      <c r="E325" s="50"/>
      <c r="F325" s="51"/>
      <c r="G325" s="51"/>
      <c r="H325" s="165">
        <v>41935</v>
      </c>
      <c r="I325" s="52">
        <v>35</v>
      </c>
      <c r="J325" s="52">
        <f t="shared" si="31"/>
        <v>35</v>
      </c>
      <c r="K325" s="216"/>
      <c r="L325" s="212"/>
      <c r="M325" s="20">
        <v>31</v>
      </c>
    </row>
    <row r="326" spans="1:13" x14ac:dyDescent="0.2">
      <c r="A326" s="214">
        <v>126</v>
      </c>
      <c r="B326" s="213">
        <v>5</v>
      </c>
      <c r="C326" s="215" t="s">
        <v>301</v>
      </c>
      <c r="D326" s="49" t="s">
        <v>198</v>
      </c>
      <c r="E326" s="50"/>
      <c r="F326" s="51"/>
      <c r="G326" s="51"/>
      <c r="H326" s="165">
        <v>41863</v>
      </c>
      <c r="I326" s="52">
        <v>5320</v>
      </c>
      <c r="J326" s="52">
        <f t="shared" si="31"/>
        <v>5320</v>
      </c>
      <c r="K326" s="216">
        <f>MINA(J326:J328)</f>
        <v>2780</v>
      </c>
      <c r="L326" s="210">
        <f>AVERAGE(J326:J328)</f>
        <v>6500</v>
      </c>
      <c r="M326" s="20">
        <v>4</v>
      </c>
    </row>
    <row r="327" spans="1:13" x14ac:dyDescent="0.2">
      <c r="A327" s="214"/>
      <c r="B327" s="213"/>
      <c r="C327" s="215"/>
      <c r="D327" s="49" t="s">
        <v>196</v>
      </c>
      <c r="E327" s="50"/>
      <c r="F327" s="51"/>
      <c r="G327" s="51"/>
      <c r="H327" s="165">
        <v>41859</v>
      </c>
      <c r="I327" s="52">
        <v>2780</v>
      </c>
      <c r="J327" s="52">
        <f t="shared" si="31"/>
        <v>2780</v>
      </c>
      <c r="K327" s="216"/>
      <c r="L327" s="211"/>
      <c r="M327" s="20">
        <v>24</v>
      </c>
    </row>
    <row r="328" spans="1:13" x14ac:dyDescent="0.2">
      <c r="A328" s="214"/>
      <c r="B328" s="213"/>
      <c r="C328" s="215"/>
      <c r="D328" s="49" t="s">
        <v>224</v>
      </c>
      <c r="E328" s="50"/>
      <c r="F328" s="51"/>
      <c r="G328" s="51"/>
      <c r="H328" s="165">
        <v>41858</v>
      </c>
      <c r="I328" s="52">
        <v>11400</v>
      </c>
      <c r="J328" s="52">
        <f t="shared" si="31"/>
        <v>11400</v>
      </c>
      <c r="K328" s="216"/>
      <c r="L328" s="212"/>
      <c r="M328" s="20">
        <v>35</v>
      </c>
    </row>
    <row r="329" spans="1:13" x14ac:dyDescent="0.2">
      <c r="A329" s="214">
        <v>127</v>
      </c>
      <c r="B329" s="213"/>
      <c r="C329" s="215" t="s">
        <v>302</v>
      </c>
      <c r="D329" s="49" t="s">
        <v>119</v>
      </c>
      <c r="E329" s="50"/>
      <c r="F329" s="51"/>
      <c r="G329" s="51"/>
      <c r="H329" s="165">
        <v>41939</v>
      </c>
      <c r="I329" s="52">
        <v>30.12</v>
      </c>
      <c r="J329" s="52">
        <f t="shared" si="31"/>
        <v>30.12</v>
      </c>
      <c r="K329" s="216">
        <f>MINA(J329:J331)</f>
        <v>16.62</v>
      </c>
      <c r="L329" s="210">
        <f>AVERAGE(J329:J331)</f>
        <v>27.24666666666667</v>
      </c>
      <c r="M329" s="56">
        <v>56</v>
      </c>
    </row>
    <row r="330" spans="1:13" x14ac:dyDescent="0.2">
      <c r="A330" s="214"/>
      <c r="B330" s="213"/>
      <c r="C330" s="215"/>
      <c r="D330" s="49" t="s">
        <v>316</v>
      </c>
      <c r="E330" s="50"/>
      <c r="F330" s="51"/>
      <c r="G330" s="51"/>
      <c r="H330" s="165">
        <v>41942</v>
      </c>
      <c r="I330" s="52">
        <v>16.62</v>
      </c>
      <c r="J330" s="52">
        <f t="shared" si="31"/>
        <v>16.62</v>
      </c>
      <c r="K330" s="216"/>
      <c r="L330" s="211"/>
      <c r="M330" s="20">
        <v>3</v>
      </c>
    </row>
    <row r="331" spans="1:13" x14ac:dyDescent="0.2">
      <c r="A331" s="214"/>
      <c r="B331" s="213"/>
      <c r="C331" s="215"/>
      <c r="D331" s="49" t="s">
        <v>319</v>
      </c>
      <c r="E331" s="50"/>
      <c r="F331" s="51"/>
      <c r="G331" s="51"/>
      <c r="H331" s="165">
        <v>41946</v>
      </c>
      <c r="I331" s="52">
        <v>35</v>
      </c>
      <c r="J331" s="52">
        <f t="shared" si="31"/>
        <v>35</v>
      </c>
      <c r="K331" s="216"/>
      <c r="L331" s="212"/>
      <c r="M331" s="56">
        <v>70</v>
      </c>
    </row>
    <row r="332" spans="1:13" x14ac:dyDescent="0.2">
      <c r="A332" s="214">
        <v>128</v>
      </c>
      <c r="B332" s="213"/>
      <c r="C332" s="215" t="s">
        <v>303</v>
      </c>
      <c r="D332" s="49" t="s">
        <v>119</v>
      </c>
      <c r="E332" s="50"/>
      <c r="F332" s="51"/>
      <c r="G332" s="51"/>
      <c r="H332" s="165">
        <v>41940</v>
      </c>
      <c r="I332" s="52">
        <v>391.06</v>
      </c>
      <c r="J332" s="52">
        <f t="shared" si="31"/>
        <v>391.06</v>
      </c>
      <c r="K332" s="216">
        <f>MINA(J332:J334)</f>
        <v>361.04</v>
      </c>
      <c r="L332" s="210">
        <f>AVERAGE(J332:J334)</f>
        <v>389.20666666666665</v>
      </c>
      <c r="M332" s="56">
        <v>56</v>
      </c>
    </row>
    <row r="333" spans="1:13" x14ac:dyDescent="0.2">
      <c r="A333" s="214"/>
      <c r="B333" s="213"/>
      <c r="C333" s="215"/>
      <c r="D333" s="49" t="s">
        <v>316</v>
      </c>
      <c r="E333" s="50"/>
      <c r="F333" s="51"/>
      <c r="G333" s="51"/>
      <c r="H333" s="165">
        <v>41942</v>
      </c>
      <c r="I333" s="52">
        <v>361.04</v>
      </c>
      <c r="J333" s="52">
        <f t="shared" si="31"/>
        <v>361.04</v>
      </c>
      <c r="K333" s="216"/>
      <c r="L333" s="211"/>
      <c r="M333" s="20">
        <v>3</v>
      </c>
    </row>
    <row r="334" spans="1:13" x14ac:dyDescent="0.2">
      <c r="A334" s="214"/>
      <c r="B334" s="213"/>
      <c r="C334" s="215"/>
      <c r="D334" s="49" t="s">
        <v>317</v>
      </c>
      <c r="E334" s="50" t="s">
        <v>333</v>
      </c>
      <c r="F334" s="51"/>
      <c r="G334" s="51"/>
      <c r="H334" s="165">
        <v>41940</v>
      </c>
      <c r="I334" s="52">
        <v>415.52</v>
      </c>
      <c r="J334" s="52">
        <f t="shared" si="31"/>
        <v>415.52</v>
      </c>
      <c r="K334" s="216"/>
      <c r="L334" s="212"/>
      <c r="M334" s="20">
        <v>42</v>
      </c>
    </row>
    <row r="335" spans="1:13" x14ac:dyDescent="0.2">
      <c r="A335" s="214">
        <v>129</v>
      </c>
      <c r="B335" s="213"/>
      <c r="C335" s="215" t="s">
        <v>304</v>
      </c>
      <c r="D335" s="49" t="s">
        <v>319</v>
      </c>
      <c r="E335" s="50"/>
      <c r="F335" s="51"/>
      <c r="G335" s="51"/>
      <c r="H335" s="165">
        <v>41941</v>
      </c>
      <c r="I335" s="52">
        <v>261.62</v>
      </c>
      <c r="J335" s="52">
        <f t="shared" si="31"/>
        <v>261.62</v>
      </c>
      <c r="K335" s="216">
        <f>MINA(J335:J337)</f>
        <v>237.6</v>
      </c>
      <c r="L335" s="210">
        <f>AVERAGE(J335:J337)</f>
        <v>248.40666666666667</v>
      </c>
      <c r="M335" s="20">
        <v>70</v>
      </c>
    </row>
    <row r="336" spans="1:13" x14ac:dyDescent="0.2">
      <c r="A336" s="214"/>
      <c r="B336" s="213"/>
      <c r="C336" s="215"/>
      <c r="D336" s="49" t="s">
        <v>203</v>
      </c>
      <c r="E336" s="50"/>
      <c r="F336" s="51"/>
      <c r="G336" s="51"/>
      <c r="H336" s="165">
        <v>41941</v>
      </c>
      <c r="I336" s="52">
        <v>246</v>
      </c>
      <c r="J336" s="52">
        <f t="shared" si="31"/>
        <v>246</v>
      </c>
      <c r="K336" s="216"/>
      <c r="L336" s="211"/>
      <c r="M336" s="20">
        <v>14</v>
      </c>
    </row>
    <row r="337" spans="1:13" x14ac:dyDescent="0.2">
      <c r="A337" s="214"/>
      <c r="B337" s="213"/>
      <c r="C337" s="215"/>
      <c r="D337" s="49" t="s">
        <v>320</v>
      </c>
      <c r="E337" s="50"/>
      <c r="F337" s="51"/>
      <c r="G337" s="51"/>
      <c r="H337" s="165">
        <v>41942</v>
      </c>
      <c r="I337" s="52">
        <v>237.6</v>
      </c>
      <c r="J337" s="52">
        <f t="shared" si="31"/>
        <v>237.6</v>
      </c>
      <c r="K337" s="216"/>
      <c r="L337" s="212"/>
      <c r="M337" s="20">
        <v>13</v>
      </c>
    </row>
    <row r="338" spans="1:13" x14ac:dyDescent="0.2">
      <c r="A338" s="214">
        <v>130</v>
      </c>
      <c r="B338" s="213"/>
      <c r="C338" s="215" t="s">
        <v>305</v>
      </c>
      <c r="D338" s="49" t="s">
        <v>319</v>
      </c>
      <c r="E338" s="50"/>
      <c r="F338" s="51"/>
      <c r="G338" s="51"/>
      <c r="H338" s="165">
        <v>41941</v>
      </c>
      <c r="I338" s="52">
        <v>261.62</v>
      </c>
      <c r="J338" s="52">
        <f t="shared" si="31"/>
        <v>261.62</v>
      </c>
      <c r="K338" s="216">
        <f>MINA(J338:J340)</f>
        <v>237.6</v>
      </c>
      <c r="L338" s="210">
        <f>AVERAGE(J338:J340)</f>
        <v>248.40666666666667</v>
      </c>
      <c r="M338" s="20">
        <v>70</v>
      </c>
    </row>
    <row r="339" spans="1:13" x14ac:dyDescent="0.2">
      <c r="A339" s="214"/>
      <c r="B339" s="213"/>
      <c r="C339" s="215"/>
      <c r="D339" s="49" t="s">
        <v>203</v>
      </c>
      <c r="E339" s="50"/>
      <c r="F339" s="51"/>
      <c r="G339" s="51"/>
      <c r="H339" s="165">
        <v>41941</v>
      </c>
      <c r="I339" s="52">
        <v>246</v>
      </c>
      <c r="J339" s="52">
        <f t="shared" si="31"/>
        <v>246</v>
      </c>
      <c r="K339" s="216"/>
      <c r="L339" s="211"/>
      <c r="M339" s="20">
        <v>14</v>
      </c>
    </row>
    <row r="340" spans="1:13" x14ac:dyDescent="0.2">
      <c r="A340" s="214"/>
      <c r="B340" s="213"/>
      <c r="C340" s="215"/>
      <c r="D340" s="49" t="s">
        <v>320</v>
      </c>
      <c r="E340" s="50"/>
      <c r="F340" s="51"/>
      <c r="G340" s="51"/>
      <c r="H340" s="165">
        <v>41942</v>
      </c>
      <c r="I340" s="52">
        <v>237.6</v>
      </c>
      <c r="J340" s="52">
        <f t="shared" si="31"/>
        <v>237.6</v>
      </c>
      <c r="K340" s="216"/>
      <c r="L340" s="212"/>
      <c r="M340" s="20">
        <v>13</v>
      </c>
    </row>
    <row r="341" spans="1:13" x14ac:dyDescent="0.2">
      <c r="A341" s="214">
        <v>131</v>
      </c>
      <c r="B341" s="213"/>
      <c r="C341" s="215" t="s">
        <v>306</v>
      </c>
      <c r="D341" s="49" t="s">
        <v>319</v>
      </c>
      <c r="E341" s="50"/>
      <c r="F341" s="51"/>
      <c r="G341" s="51"/>
      <c r="H341" s="165">
        <v>41941</v>
      </c>
      <c r="I341" s="52">
        <v>261.62</v>
      </c>
      <c r="J341" s="52">
        <f t="shared" si="31"/>
        <v>261.62</v>
      </c>
      <c r="K341" s="216">
        <f>MINA(J341:J343)</f>
        <v>237.6</v>
      </c>
      <c r="L341" s="210">
        <f>AVERAGE(J341:J343)</f>
        <v>248.40666666666667</v>
      </c>
      <c r="M341" s="20">
        <v>70</v>
      </c>
    </row>
    <row r="342" spans="1:13" x14ac:dyDescent="0.2">
      <c r="A342" s="214"/>
      <c r="B342" s="213"/>
      <c r="C342" s="215"/>
      <c r="D342" s="49" t="s">
        <v>203</v>
      </c>
      <c r="E342" s="50"/>
      <c r="F342" s="51"/>
      <c r="G342" s="51"/>
      <c r="H342" s="165">
        <v>41941</v>
      </c>
      <c r="I342" s="52">
        <v>246</v>
      </c>
      <c r="J342" s="52">
        <f t="shared" si="31"/>
        <v>246</v>
      </c>
      <c r="K342" s="216"/>
      <c r="L342" s="211"/>
      <c r="M342" s="20">
        <v>14</v>
      </c>
    </row>
    <row r="343" spans="1:13" x14ac:dyDescent="0.2">
      <c r="A343" s="214"/>
      <c r="B343" s="213"/>
      <c r="C343" s="215"/>
      <c r="D343" s="49" t="s">
        <v>320</v>
      </c>
      <c r="E343" s="50"/>
      <c r="F343" s="51"/>
      <c r="G343" s="51"/>
      <c r="H343" s="165">
        <v>41942</v>
      </c>
      <c r="I343" s="52">
        <v>237.6</v>
      </c>
      <c r="J343" s="52">
        <f t="shared" si="31"/>
        <v>237.6</v>
      </c>
      <c r="K343" s="216"/>
      <c r="L343" s="212"/>
      <c r="M343" s="20">
        <v>13</v>
      </c>
    </row>
    <row r="344" spans="1:13" x14ac:dyDescent="0.2">
      <c r="A344" s="214">
        <v>132</v>
      </c>
      <c r="B344" s="213"/>
      <c r="C344" s="215" t="s">
        <v>307</v>
      </c>
      <c r="D344" s="49" t="s">
        <v>319</v>
      </c>
      <c r="E344" s="50"/>
      <c r="F344" s="51"/>
      <c r="G344" s="51"/>
      <c r="H344" s="165">
        <v>41941</v>
      </c>
      <c r="I344" s="52">
        <v>261.62</v>
      </c>
      <c r="J344" s="52">
        <f t="shared" si="31"/>
        <v>261.62</v>
      </c>
      <c r="K344" s="216">
        <f>MINA(J344:J346)</f>
        <v>237.6</v>
      </c>
      <c r="L344" s="210">
        <f>AVERAGE(J344:J346)</f>
        <v>248.40666666666667</v>
      </c>
      <c r="M344" s="20">
        <v>70</v>
      </c>
    </row>
    <row r="345" spans="1:13" x14ac:dyDescent="0.2">
      <c r="A345" s="214"/>
      <c r="B345" s="213"/>
      <c r="C345" s="215"/>
      <c r="D345" s="49" t="s">
        <v>203</v>
      </c>
      <c r="E345" s="50"/>
      <c r="F345" s="51"/>
      <c r="G345" s="51"/>
      <c r="H345" s="165">
        <v>41941</v>
      </c>
      <c r="I345" s="52">
        <v>246</v>
      </c>
      <c r="J345" s="52">
        <f t="shared" si="31"/>
        <v>246</v>
      </c>
      <c r="K345" s="216"/>
      <c r="L345" s="211"/>
      <c r="M345" s="20">
        <v>14</v>
      </c>
    </row>
    <row r="346" spans="1:13" x14ac:dyDescent="0.2">
      <c r="A346" s="214"/>
      <c r="B346" s="213"/>
      <c r="C346" s="215"/>
      <c r="D346" s="49" t="s">
        <v>320</v>
      </c>
      <c r="E346" s="50"/>
      <c r="F346" s="51"/>
      <c r="G346" s="51"/>
      <c r="H346" s="165">
        <v>41942</v>
      </c>
      <c r="I346" s="52">
        <v>237.6</v>
      </c>
      <c r="J346" s="52">
        <f t="shared" si="31"/>
        <v>237.6</v>
      </c>
      <c r="K346" s="216"/>
      <c r="L346" s="212"/>
      <c r="M346" s="20">
        <v>13</v>
      </c>
    </row>
    <row r="347" spans="1:13" x14ac:dyDescent="0.2">
      <c r="A347" s="214">
        <v>133</v>
      </c>
      <c r="B347" s="213"/>
      <c r="C347" s="215" t="s">
        <v>308</v>
      </c>
      <c r="D347" s="49" t="s">
        <v>319</v>
      </c>
      <c r="E347" s="50"/>
      <c r="F347" s="51"/>
      <c r="G347" s="51"/>
      <c r="H347" s="165">
        <v>41941</v>
      </c>
      <c r="I347" s="52">
        <v>261.62</v>
      </c>
      <c r="J347" s="52">
        <f t="shared" si="31"/>
        <v>261.62</v>
      </c>
      <c r="K347" s="216">
        <f>MINA(J347:J349)</f>
        <v>237.6</v>
      </c>
      <c r="L347" s="210">
        <f>AVERAGE(J347:J349)</f>
        <v>248.40666666666667</v>
      </c>
      <c r="M347" s="20">
        <v>70</v>
      </c>
    </row>
    <row r="348" spans="1:13" x14ac:dyDescent="0.2">
      <c r="A348" s="214"/>
      <c r="B348" s="213"/>
      <c r="C348" s="215"/>
      <c r="D348" s="49" t="s">
        <v>203</v>
      </c>
      <c r="E348" s="50"/>
      <c r="F348" s="51"/>
      <c r="G348" s="51"/>
      <c r="H348" s="165">
        <v>41941</v>
      </c>
      <c r="I348" s="52">
        <v>246</v>
      </c>
      <c r="J348" s="52">
        <f t="shared" si="31"/>
        <v>246</v>
      </c>
      <c r="K348" s="216"/>
      <c r="L348" s="211"/>
      <c r="M348" s="20">
        <v>14</v>
      </c>
    </row>
    <row r="349" spans="1:13" x14ac:dyDescent="0.2">
      <c r="A349" s="214"/>
      <c r="B349" s="213"/>
      <c r="C349" s="215"/>
      <c r="D349" s="49" t="s">
        <v>320</v>
      </c>
      <c r="E349" s="50"/>
      <c r="F349" s="51"/>
      <c r="G349" s="51"/>
      <c r="H349" s="165">
        <v>41942</v>
      </c>
      <c r="I349" s="52">
        <v>237.6</v>
      </c>
      <c r="J349" s="52">
        <f t="shared" si="31"/>
        <v>237.6</v>
      </c>
      <c r="K349" s="216"/>
      <c r="L349" s="212"/>
      <c r="M349" s="20">
        <v>13</v>
      </c>
    </row>
    <row r="350" spans="1:13" x14ac:dyDescent="0.2">
      <c r="A350" s="214">
        <v>134</v>
      </c>
      <c r="B350" s="213"/>
      <c r="C350" s="215" t="s">
        <v>309</v>
      </c>
      <c r="D350" s="49" t="s">
        <v>319</v>
      </c>
      <c r="E350" s="50"/>
      <c r="F350" s="51"/>
      <c r="G350" s="51"/>
      <c r="H350" s="165">
        <v>41941</v>
      </c>
      <c r="I350" s="52">
        <v>261.62</v>
      </c>
      <c r="J350" s="52">
        <f t="shared" si="31"/>
        <v>261.62</v>
      </c>
      <c r="K350" s="216">
        <f>MINA(J350:J352)</f>
        <v>237.6</v>
      </c>
      <c r="L350" s="210">
        <f>AVERAGE(J350:J352)</f>
        <v>248.40666666666667</v>
      </c>
      <c r="M350" s="20">
        <v>70</v>
      </c>
    </row>
    <row r="351" spans="1:13" x14ac:dyDescent="0.2">
      <c r="A351" s="214"/>
      <c r="B351" s="213"/>
      <c r="C351" s="215"/>
      <c r="D351" s="49" t="s">
        <v>203</v>
      </c>
      <c r="E351" s="50"/>
      <c r="F351" s="51"/>
      <c r="G351" s="51"/>
      <c r="H351" s="165">
        <v>41941</v>
      </c>
      <c r="I351" s="52">
        <v>246</v>
      </c>
      <c r="J351" s="52">
        <f t="shared" si="31"/>
        <v>246</v>
      </c>
      <c r="K351" s="216"/>
      <c r="L351" s="211"/>
      <c r="M351" s="20">
        <v>14</v>
      </c>
    </row>
    <row r="352" spans="1:13" x14ac:dyDescent="0.2">
      <c r="A352" s="214"/>
      <c r="B352" s="213"/>
      <c r="C352" s="215"/>
      <c r="D352" s="49" t="s">
        <v>320</v>
      </c>
      <c r="E352" s="50"/>
      <c r="F352" s="51"/>
      <c r="G352" s="51"/>
      <c r="H352" s="165">
        <v>41942</v>
      </c>
      <c r="I352" s="52">
        <v>237.6</v>
      </c>
      <c r="J352" s="52">
        <f t="shared" si="31"/>
        <v>237.6</v>
      </c>
      <c r="K352" s="216"/>
      <c r="L352" s="212"/>
      <c r="M352" s="20">
        <v>13</v>
      </c>
    </row>
    <row r="353" spans="1:13" x14ac:dyDescent="0.2">
      <c r="A353" s="214">
        <v>135</v>
      </c>
      <c r="B353" s="213"/>
      <c r="C353" s="215" t="s">
        <v>310</v>
      </c>
      <c r="D353" s="49" t="s">
        <v>319</v>
      </c>
      <c r="E353" s="50"/>
      <c r="F353" s="51"/>
      <c r="G353" s="51"/>
      <c r="H353" s="165">
        <v>41941</v>
      </c>
      <c r="I353" s="52">
        <v>261.62</v>
      </c>
      <c r="J353" s="52">
        <f t="shared" si="31"/>
        <v>261.62</v>
      </c>
      <c r="K353" s="216">
        <f>MINA(J353:J355)</f>
        <v>237.6</v>
      </c>
      <c r="L353" s="210">
        <f>AVERAGE(J353:J355)</f>
        <v>248.40666666666667</v>
      </c>
      <c r="M353" s="20">
        <v>70</v>
      </c>
    </row>
    <row r="354" spans="1:13" x14ac:dyDescent="0.2">
      <c r="A354" s="214"/>
      <c r="B354" s="213"/>
      <c r="C354" s="215"/>
      <c r="D354" s="49" t="s">
        <v>203</v>
      </c>
      <c r="E354" s="50"/>
      <c r="F354" s="51"/>
      <c r="G354" s="51"/>
      <c r="H354" s="165">
        <v>41941</v>
      </c>
      <c r="I354" s="52">
        <v>246</v>
      </c>
      <c r="J354" s="52">
        <f t="shared" si="31"/>
        <v>246</v>
      </c>
      <c r="K354" s="216"/>
      <c r="L354" s="211"/>
      <c r="M354" s="20">
        <v>14</v>
      </c>
    </row>
    <row r="355" spans="1:13" x14ac:dyDescent="0.2">
      <c r="A355" s="214"/>
      <c r="B355" s="213"/>
      <c r="C355" s="215"/>
      <c r="D355" s="49" t="s">
        <v>320</v>
      </c>
      <c r="E355" s="50"/>
      <c r="F355" s="51"/>
      <c r="G355" s="51"/>
      <c r="H355" s="165">
        <v>41942</v>
      </c>
      <c r="I355" s="52">
        <v>237.6</v>
      </c>
      <c r="J355" s="52">
        <f t="shared" si="31"/>
        <v>237.6</v>
      </c>
      <c r="K355" s="216"/>
      <c r="L355" s="212"/>
      <c r="M355" s="20">
        <v>13</v>
      </c>
    </row>
    <row r="356" spans="1:13" x14ac:dyDescent="0.2">
      <c r="A356" s="214">
        <v>136</v>
      </c>
      <c r="B356" s="213"/>
      <c r="C356" s="215" t="s">
        <v>311</v>
      </c>
      <c r="D356" s="49" t="s">
        <v>319</v>
      </c>
      <c r="E356" s="50"/>
      <c r="F356" s="51"/>
      <c r="G356" s="51"/>
      <c r="H356" s="165">
        <v>41941</v>
      </c>
      <c r="I356" s="52">
        <v>261.62</v>
      </c>
      <c r="J356" s="52">
        <f t="shared" si="31"/>
        <v>261.62</v>
      </c>
      <c r="K356" s="216">
        <f>MINA(J356:J358)</f>
        <v>237.6</v>
      </c>
      <c r="L356" s="210">
        <f>AVERAGE(J356:J358)</f>
        <v>248.40666666666667</v>
      </c>
      <c r="M356" s="20">
        <v>70</v>
      </c>
    </row>
    <row r="357" spans="1:13" x14ac:dyDescent="0.2">
      <c r="A357" s="214"/>
      <c r="B357" s="213"/>
      <c r="C357" s="215"/>
      <c r="D357" s="49" t="s">
        <v>203</v>
      </c>
      <c r="E357" s="50"/>
      <c r="F357" s="51"/>
      <c r="G357" s="51"/>
      <c r="H357" s="165">
        <v>41941</v>
      </c>
      <c r="I357" s="52">
        <v>246</v>
      </c>
      <c r="J357" s="52">
        <f t="shared" si="31"/>
        <v>246</v>
      </c>
      <c r="K357" s="216"/>
      <c r="L357" s="211"/>
      <c r="M357" s="20">
        <v>14</v>
      </c>
    </row>
    <row r="358" spans="1:13" x14ac:dyDescent="0.2">
      <c r="A358" s="214"/>
      <c r="B358" s="213"/>
      <c r="C358" s="215"/>
      <c r="D358" s="49" t="s">
        <v>320</v>
      </c>
      <c r="E358" s="50"/>
      <c r="F358" s="51"/>
      <c r="G358" s="51"/>
      <c r="H358" s="165">
        <v>41942</v>
      </c>
      <c r="I358" s="52">
        <v>237.6</v>
      </c>
      <c r="J358" s="52">
        <f t="shared" si="31"/>
        <v>237.6</v>
      </c>
      <c r="K358" s="216"/>
      <c r="L358" s="212"/>
      <c r="M358" s="20">
        <v>13</v>
      </c>
    </row>
    <row r="359" spans="1:13" x14ac:dyDescent="0.2">
      <c r="A359" s="214">
        <v>137</v>
      </c>
      <c r="B359" s="213"/>
      <c r="C359" s="215" t="s">
        <v>312</v>
      </c>
      <c r="D359" s="49" t="s">
        <v>319</v>
      </c>
      <c r="E359" s="50"/>
      <c r="F359" s="51"/>
      <c r="G359" s="51"/>
      <c r="H359" s="165">
        <v>41941</v>
      </c>
      <c r="I359" s="52">
        <v>5.86</v>
      </c>
      <c r="J359" s="52">
        <f t="shared" si="31"/>
        <v>5.86</v>
      </c>
      <c r="K359" s="216">
        <f>MINA(J359:J361)</f>
        <v>5.7</v>
      </c>
      <c r="L359" s="210">
        <f>AVERAGE(J359:J361)</f>
        <v>6.4433333333333325</v>
      </c>
      <c r="M359" s="20">
        <v>70</v>
      </c>
    </row>
    <row r="360" spans="1:13" x14ac:dyDescent="0.2">
      <c r="A360" s="214"/>
      <c r="B360" s="213"/>
      <c r="C360" s="215"/>
      <c r="D360" s="49" t="s">
        <v>321</v>
      </c>
      <c r="E360" s="50"/>
      <c r="F360" s="51"/>
      <c r="G360" s="51"/>
      <c r="H360" s="165">
        <v>41941</v>
      </c>
      <c r="I360" s="52">
        <v>5.7</v>
      </c>
      <c r="J360" s="52">
        <f t="shared" si="31"/>
        <v>5.7</v>
      </c>
      <c r="K360" s="216"/>
      <c r="L360" s="211"/>
      <c r="M360" s="20">
        <v>20</v>
      </c>
    </row>
    <row r="361" spans="1:13" x14ac:dyDescent="0.2">
      <c r="A361" s="214"/>
      <c r="B361" s="213"/>
      <c r="C361" s="215"/>
      <c r="D361" s="49" t="s">
        <v>322</v>
      </c>
      <c r="E361" s="50"/>
      <c r="F361" s="51"/>
      <c r="G361" s="51"/>
      <c r="H361" s="165">
        <v>41942</v>
      </c>
      <c r="I361" s="52">
        <v>7.77</v>
      </c>
      <c r="J361" s="52">
        <f t="shared" si="31"/>
        <v>7.77</v>
      </c>
      <c r="K361" s="216"/>
      <c r="L361" s="212"/>
      <c r="M361" s="56">
        <v>71</v>
      </c>
    </row>
    <row r="362" spans="1:13" x14ac:dyDescent="0.2">
      <c r="A362" s="214">
        <v>138</v>
      </c>
      <c r="B362" s="213"/>
      <c r="C362" s="215" t="s">
        <v>313</v>
      </c>
      <c r="D362" s="49" t="s">
        <v>319</v>
      </c>
      <c r="E362" s="50"/>
      <c r="F362" s="51"/>
      <c r="G362" s="51"/>
      <c r="H362" s="165">
        <v>41941</v>
      </c>
      <c r="I362" s="52">
        <v>7.99</v>
      </c>
      <c r="J362" s="52">
        <f t="shared" si="31"/>
        <v>7.99</v>
      </c>
      <c r="K362" s="216">
        <f>MINA(J362:J364)</f>
        <v>7.99</v>
      </c>
      <c r="L362" s="210">
        <f>AVERAGE(J362:J364)</f>
        <v>9.0966666666666658</v>
      </c>
      <c r="M362" s="20">
        <v>70</v>
      </c>
    </row>
    <row r="363" spans="1:13" x14ac:dyDescent="0.2">
      <c r="A363" s="214"/>
      <c r="B363" s="213"/>
      <c r="C363" s="215"/>
      <c r="D363" s="49" t="s">
        <v>321</v>
      </c>
      <c r="E363" s="50"/>
      <c r="F363" s="51"/>
      <c r="G363" s="51"/>
      <c r="H363" s="165">
        <v>41941</v>
      </c>
      <c r="I363" s="52">
        <v>8</v>
      </c>
      <c r="J363" s="52">
        <f t="shared" si="31"/>
        <v>8</v>
      </c>
      <c r="K363" s="216"/>
      <c r="L363" s="211"/>
      <c r="M363" s="20">
        <v>20</v>
      </c>
    </row>
    <row r="364" spans="1:13" x14ac:dyDescent="0.2">
      <c r="A364" s="214"/>
      <c r="B364" s="213"/>
      <c r="C364" s="215"/>
      <c r="D364" s="49" t="s">
        <v>322</v>
      </c>
      <c r="E364" s="50"/>
      <c r="F364" s="51"/>
      <c r="G364" s="51"/>
      <c r="H364" s="165">
        <v>41942</v>
      </c>
      <c r="I364" s="52">
        <v>11.3</v>
      </c>
      <c r="J364" s="52">
        <f t="shared" si="31"/>
        <v>11.3</v>
      </c>
      <c r="K364" s="216"/>
      <c r="L364" s="212"/>
      <c r="M364" s="56">
        <v>71</v>
      </c>
    </row>
    <row r="365" spans="1:13" x14ac:dyDescent="0.2">
      <c r="A365" s="214">
        <v>139</v>
      </c>
      <c r="B365" s="213"/>
      <c r="C365" s="215" t="s">
        <v>314</v>
      </c>
      <c r="D365" s="49" t="s">
        <v>319</v>
      </c>
      <c r="E365" s="50"/>
      <c r="F365" s="51"/>
      <c r="G365" s="51"/>
      <c r="H365" s="165">
        <v>41941</v>
      </c>
      <c r="I365" s="52">
        <v>15.41</v>
      </c>
      <c r="J365" s="52">
        <f t="shared" si="31"/>
        <v>15.41</v>
      </c>
      <c r="K365" s="216">
        <f>MINA(J365:J367)</f>
        <v>13.15</v>
      </c>
      <c r="L365" s="210">
        <f>AVERAGE(J365:J367)</f>
        <v>15.216666666666669</v>
      </c>
      <c r="M365" s="20">
        <v>70</v>
      </c>
    </row>
    <row r="366" spans="1:13" x14ac:dyDescent="0.2">
      <c r="A366" s="214"/>
      <c r="B366" s="213"/>
      <c r="C366" s="215"/>
      <c r="D366" s="49" t="s">
        <v>321</v>
      </c>
      <c r="E366" s="50"/>
      <c r="F366" s="51"/>
      <c r="G366" s="51"/>
      <c r="H366" s="165">
        <v>41941</v>
      </c>
      <c r="I366" s="52">
        <v>13.15</v>
      </c>
      <c r="J366" s="52">
        <f t="shared" si="31"/>
        <v>13.15</v>
      </c>
      <c r="K366" s="216"/>
      <c r="L366" s="211"/>
      <c r="M366" s="20">
        <v>20</v>
      </c>
    </row>
    <row r="367" spans="1:13" x14ac:dyDescent="0.2">
      <c r="A367" s="214"/>
      <c r="B367" s="213"/>
      <c r="C367" s="215"/>
      <c r="D367" s="49" t="s">
        <v>322</v>
      </c>
      <c r="E367" s="50"/>
      <c r="F367" s="51"/>
      <c r="G367" s="51"/>
      <c r="H367" s="165">
        <v>41942</v>
      </c>
      <c r="I367" s="52">
        <v>17.09</v>
      </c>
      <c r="J367" s="52">
        <f t="shared" si="31"/>
        <v>17.09</v>
      </c>
      <c r="K367" s="216"/>
      <c r="L367" s="212"/>
      <c r="M367" s="56">
        <v>71</v>
      </c>
    </row>
    <row r="368" spans="1:13" x14ac:dyDescent="0.2">
      <c r="A368" s="214">
        <v>140</v>
      </c>
      <c r="B368" s="213"/>
      <c r="C368" s="215" t="s">
        <v>315</v>
      </c>
      <c r="D368" s="59" t="s">
        <v>318</v>
      </c>
      <c r="E368" s="60"/>
      <c r="F368" s="51"/>
      <c r="G368" s="51"/>
      <c r="H368" s="165">
        <v>41940</v>
      </c>
      <c r="I368" s="61">
        <v>490</v>
      </c>
      <c r="J368" s="61">
        <f>I368</f>
        <v>490</v>
      </c>
      <c r="K368" s="213">
        <f>MINA(J368:J370)</f>
        <v>119.9</v>
      </c>
      <c r="L368" s="62"/>
      <c r="M368" s="20">
        <v>11</v>
      </c>
    </row>
    <row r="369" spans="1:13" x14ac:dyDescent="0.2">
      <c r="A369" s="214"/>
      <c r="B369" s="213"/>
      <c r="C369" s="215"/>
      <c r="D369" s="59" t="s">
        <v>345</v>
      </c>
      <c r="E369" s="60"/>
      <c r="F369" s="51"/>
      <c r="G369" s="51"/>
      <c r="H369" s="165">
        <v>41948</v>
      </c>
      <c r="I369" s="61">
        <v>139.61000000000001</v>
      </c>
      <c r="J369" s="61">
        <f>I369</f>
        <v>139.61000000000001</v>
      </c>
      <c r="K369" s="213"/>
      <c r="L369" s="62"/>
      <c r="M369" s="56">
        <v>33</v>
      </c>
    </row>
    <row r="370" spans="1:13" x14ac:dyDescent="0.2">
      <c r="A370" s="214"/>
      <c r="B370" s="213"/>
      <c r="C370" s="215"/>
      <c r="D370" s="59" t="s">
        <v>346</v>
      </c>
      <c r="E370" s="60"/>
      <c r="F370" s="51"/>
      <c r="G370" s="51"/>
      <c r="H370" s="165">
        <v>41948</v>
      </c>
      <c r="I370" s="61">
        <v>119.9</v>
      </c>
      <c r="J370" s="61">
        <f>I370</f>
        <v>119.9</v>
      </c>
      <c r="K370" s="213"/>
      <c r="L370" s="62"/>
      <c r="M370" s="56">
        <v>32</v>
      </c>
    </row>
    <row r="371" spans="1:13" x14ac:dyDescent="0.2">
      <c r="A371" s="214">
        <v>145</v>
      </c>
      <c r="B371" s="213"/>
      <c r="C371" s="215" t="s">
        <v>334</v>
      </c>
      <c r="D371" s="59" t="s">
        <v>335</v>
      </c>
      <c r="E371" s="60" t="s">
        <v>336</v>
      </c>
      <c r="F371" s="51"/>
      <c r="G371" s="51"/>
      <c r="H371" s="165">
        <v>41947</v>
      </c>
      <c r="I371" s="61">
        <v>4.8</v>
      </c>
      <c r="J371" s="61">
        <f>I371</f>
        <v>4.8</v>
      </c>
      <c r="K371" s="213">
        <f>MINA(J371:J373)</f>
        <v>4.8</v>
      </c>
      <c r="L371" s="62"/>
      <c r="M371" s="20">
        <v>2</v>
      </c>
    </row>
    <row r="372" spans="1:13" x14ac:dyDescent="0.2">
      <c r="A372" s="214"/>
      <c r="B372" s="213"/>
      <c r="C372" s="215"/>
      <c r="D372" s="59" t="s">
        <v>337</v>
      </c>
      <c r="E372" s="60" t="s">
        <v>338</v>
      </c>
      <c r="F372" s="51"/>
      <c r="G372" s="51"/>
      <c r="H372" s="165">
        <f>H371</f>
        <v>41947</v>
      </c>
      <c r="I372" s="61">
        <v>13.96</v>
      </c>
      <c r="J372" s="61">
        <f t="shared" ref="J372:J403" si="32">I372</f>
        <v>13.96</v>
      </c>
      <c r="K372" s="213"/>
      <c r="L372" s="62"/>
      <c r="M372" s="56">
        <v>10</v>
      </c>
    </row>
    <row r="373" spans="1:13" x14ac:dyDescent="0.2">
      <c r="A373" s="214"/>
      <c r="B373" s="213"/>
      <c r="C373" s="215"/>
      <c r="D373" s="59" t="s">
        <v>339</v>
      </c>
      <c r="E373" s="60" t="s">
        <v>340</v>
      </c>
      <c r="F373" s="51"/>
      <c r="G373" s="51"/>
      <c r="H373" s="165">
        <v>41947</v>
      </c>
      <c r="I373" s="61">
        <v>7.2</v>
      </c>
      <c r="J373" s="61">
        <f t="shared" si="32"/>
        <v>7.2</v>
      </c>
      <c r="K373" s="213"/>
      <c r="L373" s="62"/>
      <c r="M373" s="20">
        <v>49</v>
      </c>
    </row>
    <row r="374" spans="1:13" x14ac:dyDescent="0.2">
      <c r="A374" s="214">
        <v>146</v>
      </c>
      <c r="B374" s="213"/>
      <c r="C374" s="215" t="s">
        <v>323</v>
      </c>
      <c r="D374" s="59" t="s">
        <v>344</v>
      </c>
      <c r="E374" s="60"/>
      <c r="F374" s="51"/>
      <c r="G374" s="51"/>
      <c r="H374" s="165"/>
      <c r="I374" s="61">
        <v>120</v>
      </c>
      <c r="J374" s="61">
        <f t="shared" si="32"/>
        <v>120</v>
      </c>
      <c r="K374" s="213">
        <f>MINA(J374:J376)</f>
        <v>120</v>
      </c>
      <c r="L374" s="62"/>
      <c r="M374" s="56" t="s">
        <v>74</v>
      </c>
    </row>
    <row r="375" spans="1:13" x14ac:dyDescent="0.2">
      <c r="A375" s="214"/>
      <c r="B375" s="213"/>
      <c r="C375" s="215"/>
      <c r="D375" s="59" t="s">
        <v>347</v>
      </c>
      <c r="E375" s="60"/>
      <c r="F375" s="51"/>
      <c r="G375" s="51"/>
      <c r="H375" s="165"/>
      <c r="I375" s="61">
        <v>177.06</v>
      </c>
      <c r="J375" s="61">
        <f t="shared" si="32"/>
        <v>177.06</v>
      </c>
      <c r="K375" s="213"/>
      <c r="L375" s="62"/>
      <c r="M375" s="56">
        <v>45</v>
      </c>
    </row>
    <row r="376" spans="1:13" x14ac:dyDescent="0.2">
      <c r="A376" s="214"/>
      <c r="B376" s="213"/>
      <c r="C376" s="215"/>
      <c r="D376" s="59" t="s">
        <v>348</v>
      </c>
      <c r="E376" s="60"/>
      <c r="F376" s="51"/>
      <c r="G376" s="51"/>
      <c r="H376" s="165">
        <v>41955</v>
      </c>
      <c r="I376" s="61">
        <v>169</v>
      </c>
      <c r="J376" s="61">
        <f t="shared" si="32"/>
        <v>169</v>
      </c>
      <c r="K376" s="213"/>
      <c r="L376" s="62"/>
      <c r="M376" s="56" t="s">
        <v>74</v>
      </c>
    </row>
    <row r="377" spans="1:13" x14ac:dyDescent="0.2">
      <c r="A377" s="214">
        <v>147</v>
      </c>
      <c r="B377" s="213"/>
      <c r="C377" s="215" t="s">
        <v>372</v>
      </c>
      <c r="D377" s="59" t="s">
        <v>357</v>
      </c>
      <c r="E377" s="60" t="s">
        <v>358</v>
      </c>
      <c r="F377" s="51"/>
      <c r="G377" s="51"/>
      <c r="H377" s="165">
        <v>41948</v>
      </c>
      <c r="I377" s="61">
        <v>67525</v>
      </c>
      <c r="J377" s="61">
        <f t="shared" si="32"/>
        <v>67525</v>
      </c>
      <c r="K377" s="213">
        <f>MINA(J377:J379)</f>
        <v>6933.6</v>
      </c>
      <c r="L377" s="213"/>
      <c r="M377" s="62">
        <v>81</v>
      </c>
    </row>
    <row r="378" spans="1:13" x14ac:dyDescent="0.2">
      <c r="A378" s="214"/>
      <c r="B378" s="213"/>
      <c r="C378" s="215"/>
      <c r="D378" s="59" t="s">
        <v>360</v>
      </c>
      <c r="E378" s="60" t="s">
        <v>359</v>
      </c>
      <c r="F378" s="51"/>
      <c r="G378" s="51"/>
      <c r="H378" s="165">
        <v>41960</v>
      </c>
      <c r="I378" s="61">
        <v>21417.51</v>
      </c>
      <c r="J378" s="61">
        <f t="shared" si="32"/>
        <v>21417.51</v>
      </c>
      <c r="K378" s="213"/>
      <c r="L378" s="213"/>
      <c r="M378" s="62">
        <v>81</v>
      </c>
    </row>
    <row r="379" spans="1:13" x14ac:dyDescent="0.2">
      <c r="A379" s="214"/>
      <c r="B379" s="213"/>
      <c r="C379" s="215"/>
      <c r="D379" s="59" t="s">
        <v>371</v>
      </c>
      <c r="E379" s="60"/>
      <c r="F379" s="51"/>
      <c r="G379" s="51"/>
      <c r="H379" s="165">
        <v>41961</v>
      </c>
      <c r="I379" s="61">
        <v>6933.6</v>
      </c>
      <c r="J379" s="61">
        <f t="shared" si="32"/>
        <v>6933.6</v>
      </c>
      <c r="K379" s="213"/>
      <c r="L379" s="213"/>
      <c r="M379" s="62">
        <v>81</v>
      </c>
    </row>
    <row r="380" spans="1:13" x14ac:dyDescent="0.2">
      <c r="A380" s="214">
        <v>148</v>
      </c>
      <c r="B380" s="213"/>
      <c r="C380" s="215" t="s">
        <v>349</v>
      </c>
      <c r="D380" s="59" t="s">
        <v>357</v>
      </c>
      <c r="E380" s="60" t="s">
        <v>358</v>
      </c>
      <c r="F380" s="51"/>
      <c r="G380" s="51"/>
      <c r="H380" s="165">
        <v>41948</v>
      </c>
      <c r="I380" s="61">
        <v>47823.25</v>
      </c>
      <c r="J380" s="61">
        <f t="shared" si="32"/>
        <v>47823.25</v>
      </c>
      <c r="K380" s="213">
        <f>MINA(J380:J382)</f>
        <v>19324.36</v>
      </c>
      <c r="L380" s="213"/>
      <c r="M380" s="62">
        <v>65</v>
      </c>
    </row>
    <row r="381" spans="1:13" x14ac:dyDescent="0.2">
      <c r="A381" s="214"/>
      <c r="B381" s="213"/>
      <c r="C381" s="215"/>
      <c r="D381" s="59" t="s">
        <v>360</v>
      </c>
      <c r="E381" s="60" t="s">
        <v>359</v>
      </c>
      <c r="F381" s="51"/>
      <c r="G381" s="51"/>
      <c r="H381" s="165">
        <v>41960</v>
      </c>
      <c r="I381" s="61">
        <v>19324.36</v>
      </c>
      <c r="J381" s="61">
        <f t="shared" si="32"/>
        <v>19324.36</v>
      </c>
      <c r="K381" s="213"/>
      <c r="L381" s="213"/>
      <c r="M381" s="62">
        <v>75</v>
      </c>
    </row>
    <row r="382" spans="1:13" x14ac:dyDescent="0.2">
      <c r="A382" s="214"/>
      <c r="B382" s="213"/>
      <c r="C382" s="215"/>
      <c r="D382" s="59" t="s">
        <v>371</v>
      </c>
      <c r="E382" s="60"/>
      <c r="F382" s="51"/>
      <c r="G382" s="51"/>
      <c r="H382" s="165">
        <v>41961</v>
      </c>
      <c r="I382" s="61">
        <v>29660</v>
      </c>
      <c r="J382" s="61">
        <f t="shared" si="32"/>
        <v>29660</v>
      </c>
      <c r="K382" s="213"/>
      <c r="L382" s="213"/>
      <c r="M382" s="62">
        <v>81</v>
      </c>
    </row>
    <row r="383" spans="1:13" x14ac:dyDescent="0.2">
      <c r="A383" s="214">
        <v>149</v>
      </c>
      <c r="B383" s="213"/>
      <c r="C383" s="215" t="s">
        <v>350</v>
      </c>
      <c r="D383" s="59" t="s">
        <v>357</v>
      </c>
      <c r="E383" s="60" t="s">
        <v>358</v>
      </c>
      <c r="F383" s="51"/>
      <c r="G383" s="51"/>
      <c r="H383" s="165">
        <v>41948</v>
      </c>
      <c r="I383" s="61">
        <v>6545</v>
      </c>
      <c r="J383" s="61">
        <f t="shared" si="32"/>
        <v>6545</v>
      </c>
      <c r="K383" s="213">
        <f>MINA(J383:J385)</f>
        <v>1926</v>
      </c>
      <c r="L383" s="213"/>
      <c r="M383" s="62">
        <v>65</v>
      </c>
    </row>
    <row r="384" spans="1:13" x14ac:dyDescent="0.2">
      <c r="A384" s="214"/>
      <c r="B384" s="213"/>
      <c r="C384" s="215"/>
      <c r="D384" s="59" t="s">
        <v>360</v>
      </c>
      <c r="E384" s="60" t="s">
        <v>359</v>
      </c>
      <c r="F384" s="51"/>
      <c r="G384" s="51"/>
      <c r="H384" s="165">
        <v>41960</v>
      </c>
      <c r="I384" s="61">
        <v>2147.15</v>
      </c>
      <c r="J384" s="61">
        <f t="shared" si="32"/>
        <v>2147.15</v>
      </c>
      <c r="K384" s="213"/>
      <c r="L384" s="213"/>
      <c r="M384" s="62">
        <v>75</v>
      </c>
    </row>
    <row r="385" spans="1:13" x14ac:dyDescent="0.2">
      <c r="A385" s="214"/>
      <c r="B385" s="213"/>
      <c r="C385" s="215"/>
      <c r="D385" s="59" t="s">
        <v>371</v>
      </c>
      <c r="E385" s="60"/>
      <c r="F385" s="51"/>
      <c r="G385" s="51"/>
      <c r="H385" s="165">
        <v>41961</v>
      </c>
      <c r="I385" s="61">
        <v>1926</v>
      </c>
      <c r="J385" s="61">
        <f t="shared" si="32"/>
        <v>1926</v>
      </c>
      <c r="K385" s="213"/>
      <c r="L385" s="213"/>
      <c r="M385" s="62">
        <v>81</v>
      </c>
    </row>
    <row r="386" spans="1:13" x14ac:dyDescent="0.2">
      <c r="A386" s="214">
        <v>150</v>
      </c>
      <c r="B386" s="213"/>
      <c r="C386" s="215" t="s">
        <v>351</v>
      </c>
      <c r="D386" s="59" t="s">
        <v>357</v>
      </c>
      <c r="E386" s="60" t="s">
        <v>358</v>
      </c>
      <c r="F386" s="51"/>
      <c r="G386" s="51"/>
      <c r="H386" s="165">
        <v>41948</v>
      </c>
      <c r="I386" s="61">
        <v>67525</v>
      </c>
      <c r="J386" s="61">
        <f t="shared" si="32"/>
        <v>67525</v>
      </c>
      <c r="K386" s="213">
        <f>MINA(J386:J388)</f>
        <v>8802</v>
      </c>
      <c r="L386" s="213"/>
      <c r="M386" s="62">
        <v>66</v>
      </c>
    </row>
    <row r="387" spans="1:13" x14ac:dyDescent="0.2">
      <c r="A387" s="214"/>
      <c r="B387" s="213"/>
      <c r="C387" s="215"/>
      <c r="D387" s="59" t="s">
        <v>360</v>
      </c>
      <c r="E387" s="60" t="s">
        <v>359</v>
      </c>
      <c r="F387" s="51"/>
      <c r="G387" s="51"/>
      <c r="H387" s="165">
        <v>41960</v>
      </c>
      <c r="I387" s="61">
        <v>28208.73</v>
      </c>
      <c r="J387" s="61">
        <f t="shared" si="32"/>
        <v>28208.73</v>
      </c>
      <c r="K387" s="213"/>
      <c r="L387" s="213"/>
      <c r="M387" s="62">
        <v>75</v>
      </c>
    </row>
    <row r="388" spans="1:13" x14ac:dyDescent="0.2">
      <c r="A388" s="214"/>
      <c r="B388" s="213"/>
      <c r="C388" s="215"/>
      <c r="D388" s="59" t="s">
        <v>371</v>
      </c>
      <c r="E388" s="60"/>
      <c r="F388" s="51"/>
      <c r="G388" s="51"/>
      <c r="H388" s="165">
        <v>41961</v>
      </c>
      <c r="I388" s="61">
        <v>8802</v>
      </c>
      <c r="J388" s="61">
        <f t="shared" si="32"/>
        <v>8802</v>
      </c>
      <c r="K388" s="213"/>
      <c r="L388" s="213"/>
      <c r="M388" s="62">
        <v>81</v>
      </c>
    </row>
    <row r="389" spans="1:13" x14ac:dyDescent="0.2">
      <c r="A389" s="214">
        <v>151</v>
      </c>
      <c r="B389" s="213"/>
      <c r="C389" s="215" t="s">
        <v>352</v>
      </c>
      <c r="D389" s="59" t="s">
        <v>357</v>
      </c>
      <c r="E389" s="60" t="s">
        <v>358</v>
      </c>
      <c r="F389" s="51"/>
      <c r="G389" s="51"/>
      <c r="H389" s="165">
        <v>41948</v>
      </c>
      <c r="I389" s="61">
        <v>51393.5</v>
      </c>
      <c r="J389" s="61">
        <f t="shared" si="32"/>
        <v>51393.5</v>
      </c>
      <c r="K389" s="213">
        <f>MINA(J389:J391)</f>
        <v>25387.86</v>
      </c>
      <c r="L389" s="213"/>
      <c r="M389" s="62">
        <v>66</v>
      </c>
    </row>
    <row r="390" spans="1:13" x14ac:dyDescent="0.2">
      <c r="A390" s="214"/>
      <c r="B390" s="213"/>
      <c r="C390" s="215"/>
      <c r="D390" s="59" t="s">
        <v>360</v>
      </c>
      <c r="E390" s="60" t="s">
        <v>359</v>
      </c>
      <c r="F390" s="51"/>
      <c r="G390" s="51"/>
      <c r="H390" s="165">
        <v>41960</v>
      </c>
      <c r="I390" s="61">
        <v>25387.86</v>
      </c>
      <c r="J390" s="61">
        <f t="shared" si="32"/>
        <v>25387.86</v>
      </c>
      <c r="K390" s="213"/>
      <c r="L390" s="213"/>
      <c r="M390" s="62">
        <v>75</v>
      </c>
    </row>
    <row r="391" spans="1:13" x14ac:dyDescent="0.2">
      <c r="A391" s="214"/>
      <c r="B391" s="213"/>
      <c r="C391" s="215"/>
      <c r="D391" s="59" t="s">
        <v>371</v>
      </c>
      <c r="E391" s="60"/>
      <c r="F391" s="51"/>
      <c r="G391" s="51"/>
      <c r="H391" s="165">
        <v>41961</v>
      </c>
      <c r="I391" s="61">
        <v>37653</v>
      </c>
      <c r="J391" s="61">
        <f t="shared" si="32"/>
        <v>37653</v>
      </c>
      <c r="K391" s="213"/>
      <c r="L391" s="213"/>
      <c r="M391" s="62">
        <v>81</v>
      </c>
    </row>
    <row r="392" spans="1:13" x14ac:dyDescent="0.2">
      <c r="A392" s="214">
        <v>152</v>
      </c>
      <c r="B392" s="213"/>
      <c r="C392" s="215" t="s">
        <v>353</v>
      </c>
      <c r="D392" s="59" t="s">
        <v>357</v>
      </c>
      <c r="E392" s="60" t="s">
        <v>358</v>
      </c>
      <c r="F392" s="51"/>
      <c r="G392" s="51"/>
      <c r="H392" s="165">
        <v>41948</v>
      </c>
      <c r="I392" s="61">
        <v>6545</v>
      </c>
      <c r="J392" s="61">
        <f t="shared" si="32"/>
        <v>6545</v>
      </c>
      <c r="K392" s="213">
        <f>MINA(J392:J394)</f>
        <v>2445</v>
      </c>
      <c r="L392" s="213"/>
      <c r="M392" s="62">
        <v>65</v>
      </c>
    </row>
    <row r="393" spans="1:13" x14ac:dyDescent="0.2">
      <c r="A393" s="214"/>
      <c r="B393" s="213"/>
      <c r="C393" s="215"/>
      <c r="D393" s="59" t="s">
        <v>360</v>
      </c>
      <c r="E393" s="60" t="s">
        <v>359</v>
      </c>
      <c r="F393" s="51"/>
      <c r="G393" s="51"/>
      <c r="H393" s="165">
        <v>41960</v>
      </c>
      <c r="I393" s="61">
        <v>2820.87</v>
      </c>
      <c r="J393" s="61">
        <f t="shared" si="32"/>
        <v>2820.87</v>
      </c>
      <c r="K393" s="213"/>
      <c r="L393" s="213"/>
      <c r="M393" s="62">
        <v>75</v>
      </c>
    </row>
    <row r="394" spans="1:13" x14ac:dyDescent="0.2">
      <c r="A394" s="214"/>
      <c r="B394" s="213"/>
      <c r="C394" s="215"/>
      <c r="D394" s="59" t="s">
        <v>371</v>
      </c>
      <c r="E394" s="60"/>
      <c r="F394" s="51"/>
      <c r="G394" s="51"/>
      <c r="H394" s="165">
        <v>41961</v>
      </c>
      <c r="I394" s="61">
        <v>2445</v>
      </c>
      <c r="J394" s="61">
        <f t="shared" si="32"/>
        <v>2445</v>
      </c>
      <c r="K394" s="213"/>
      <c r="L394" s="213"/>
      <c r="M394" s="62">
        <v>81</v>
      </c>
    </row>
    <row r="395" spans="1:13" x14ac:dyDescent="0.2">
      <c r="A395" s="214">
        <v>153</v>
      </c>
      <c r="B395" s="213"/>
      <c r="C395" s="215" t="s">
        <v>354</v>
      </c>
      <c r="D395" s="59" t="s">
        <v>357</v>
      </c>
      <c r="E395" s="60" t="s">
        <v>358</v>
      </c>
      <c r="F395" s="51"/>
      <c r="G395" s="51"/>
      <c r="H395" s="165">
        <v>41948</v>
      </c>
      <c r="I395" s="61">
        <v>54734.25</v>
      </c>
      <c r="J395" s="61">
        <f t="shared" si="32"/>
        <v>54734.25</v>
      </c>
      <c r="K395" s="213">
        <f>MINA(J395:J397)</f>
        <v>25441.77</v>
      </c>
      <c r="L395" s="213"/>
      <c r="M395" s="62">
        <v>66</v>
      </c>
    </row>
    <row r="396" spans="1:13" x14ac:dyDescent="0.2">
      <c r="A396" s="214"/>
      <c r="B396" s="213"/>
      <c r="C396" s="215"/>
      <c r="D396" s="59" t="s">
        <v>360</v>
      </c>
      <c r="E396" s="60" t="s">
        <v>359</v>
      </c>
      <c r="F396" s="51"/>
      <c r="G396" s="51"/>
      <c r="H396" s="165">
        <v>41960</v>
      </c>
      <c r="I396" s="61">
        <v>25441.77</v>
      </c>
      <c r="J396" s="61">
        <f t="shared" si="32"/>
        <v>25441.77</v>
      </c>
      <c r="K396" s="213"/>
      <c r="L396" s="213"/>
      <c r="M396" s="62">
        <v>75</v>
      </c>
    </row>
    <row r="397" spans="1:13" x14ac:dyDescent="0.2">
      <c r="A397" s="214"/>
      <c r="B397" s="213"/>
      <c r="C397" s="215"/>
      <c r="D397" s="59" t="s">
        <v>371</v>
      </c>
      <c r="E397" s="60"/>
      <c r="F397" s="51"/>
      <c r="G397" s="51"/>
      <c r="H397" s="165">
        <v>41961</v>
      </c>
      <c r="I397" s="61">
        <v>39039</v>
      </c>
      <c r="J397" s="61">
        <f t="shared" si="32"/>
        <v>39039</v>
      </c>
      <c r="K397" s="213"/>
      <c r="L397" s="213"/>
      <c r="M397" s="62">
        <v>81</v>
      </c>
    </row>
    <row r="398" spans="1:13" x14ac:dyDescent="0.2">
      <c r="A398" s="214">
        <v>154</v>
      </c>
      <c r="B398" s="213"/>
      <c r="C398" s="215" t="s">
        <v>355</v>
      </c>
      <c r="D398" s="59" t="s">
        <v>357</v>
      </c>
      <c r="E398" s="60" t="s">
        <v>358</v>
      </c>
      <c r="F398" s="51"/>
      <c r="G398" s="51"/>
      <c r="H398" s="165">
        <v>41948</v>
      </c>
      <c r="I398" s="61">
        <v>6545</v>
      </c>
      <c r="J398" s="61">
        <f t="shared" si="32"/>
        <v>6545</v>
      </c>
      <c r="K398" s="213">
        <f>MINA(J398:J400)</f>
        <v>2445</v>
      </c>
      <c r="L398" s="213"/>
      <c r="M398" s="62">
        <v>66</v>
      </c>
    </row>
    <row r="399" spans="1:13" x14ac:dyDescent="0.2">
      <c r="A399" s="214"/>
      <c r="B399" s="213"/>
      <c r="C399" s="215"/>
      <c r="D399" s="59" t="s">
        <v>360</v>
      </c>
      <c r="E399" s="60" t="s">
        <v>359</v>
      </c>
      <c r="F399" s="51"/>
      <c r="G399" s="51"/>
      <c r="H399" s="165">
        <v>41960</v>
      </c>
      <c r="I399" s="61">
        <v>2820.87</v>
      </c>
      <c r="J399" s="61">
        <f t="shared" si="32"/>
        <v>2820.87</v>
      </c>
      <c r="K399" s="213"/>
      <c r="L399" s="213"/>
      <c r="M399" s="62">
        <v>75</v>
      </c>
    </row>
    <row r="400" spans="1:13" x14ac:dyDescent="0.2">
      <c r="A400" s="214"/>
      <c r="B400" s="213"/>
      <c r="C400" s="215"/>
      <c r="D400" s="59" t="s">
        <v>371</v>
      </c>
      <c r="E400" s="60"/>
      <c r="F400" s="51"/>
      <c r="G400" s="51"/>
      <c r="H400" s="165">
        <v>41961</v>
      </c>
      <c r="I400" s="61">
        <v>2445</v>
      </c>
      <c r="J400" s="61">
        <f t="shared" si="32"/>
        <v>2445</v>
      </c>
      <c r="K400" s="213"/>
      <c r="L400" s="213"/>
      <c r="M400" s="62">
        <v>81</v>
      </c>
    </row>
    <row r="401" spans="1:13" x14ac:dyDescent="0.2">
      <c r="A401" s="214">
        <v>155</v>
      </c>
      <c r="B401" s="213"/>
      <c r="C401" s="215" t="s">
        <v>356</v>
      </c>
      <c r="D401" s="59" t="s">
        <v>357</v>
      </c>
      <c r="E401" s="60" t="s">
        <v>358</v>
      </c>
      <c r="F401" s="51"/>
      <c r="G401" s="51"/>
      <c r="H401" s="165">
        <v>41948</v>
      </c>
      <c r="I401" s="61">
        <v>6545</v>
      </c>
      <c r="J401" s="61">
        <f t="shared" si="32"/>
        <v>6545</v>
      </c>
      <c r="K401" s="213">
        <f>MINA(J401:J403)</f>
        <v>2535</v>
      </c>
      <c r="L401" s="213"/>
      <c r="M401" s="62">
        <v>67</v>
      </c>
    </row>
    <row r="402" spans="1:13" x14ac:dyDescent="0.2">
      <c r="A402" s="214"/>
      <c r="B402" s="213"/>
      <c r="C402" s="215"/>
      <c r="D402" s="59" t="s">
        <v>360</v>
      </c>
      <c r="E402" s="60" t="s">
        <v>359</v>
      </c>
      <c r="F402" s="51"/>
      <c r="G402" s="51"/>
      <c r="H402" s="165">
        <v>41960</v>
      </c>
      <c r="I402" s="61">
        <v>2826.86</v>
      </c>
      <c r="J402" s="61">
        <f t="shared" si="32"/>
        <v>2826.86</v>
      </c>
      <c r="K402" s="213"/>
      <c r="L402" s="213"/>
      <c r="M402" s="62">
        <v>75</v>
      </c>
    </row>
    <row r="403" spans="1:13" x14ac:dyDescent="0.2">
      <c r="A403" s="214"/>
      <c r="B403" s="213"/>
      <c r="C403" s="215"/>
      <c r="D403" s="59" t="s">
        <v>371</v>
      </c>
      <c r="E403" s="60"/>
      <c r="F403" s="51"/>
      <c r="G403" s="51"/>
      <c r="H403" s="165">
        <v>41961</v>
      </c>
      <c r="I403" s="61">
        <v>2535</v>
      </c>
      <c r="J403" s="61">
        <f t="shared" si="32"/>
        <v>2535</v>
      </c>
      <c r="K403" s="213"/>
      <c r="L403" s="213"/>
      <c r="M403" s="62">
        <v>81</v>
      </c>
    </row>
    <row r="404" spans="1:13" x14ac:dyDescent="0.2">
      <c r="A404" s="223"/>
      <c r="B404" s="224"/>
      <c r="C404" s="225"/>
      <c r="D404" s="63"/>
      <c r="E404" s="64"/>
      <c r="F404" s="65"/>
      <c r="G404" s="65"/>
      <c r="H404" s="170"/>
      <c r="I404" s="66"/>
      <c r="J404" s="66"/>
      <c r="K404" s="224"/>
    </row>
    <row r="405" spans="1:13" x14ac:dyDescent="0.2">
      <c r="A405" s="223"/>
      <c r="B405" s="224"/>
      <c r="C405" s="225"/>
      <c r="D405" s="63"/>
      <c r="E405" s="64"/>
      <c r="F405" s="65"/>
      <c r="G405" s="65"/>
      <c r="H405" s="170"/>
      <c r="I405" s="66"/>
      <c r="J405" s="66"/>
      <c r="K405" s="224"/>
    </row>
    <row r="406" spans="1:13" x14ac:dyDescent="0.2">
      <c r="A406" s="223"/>
      <c r="B406" s="224"/>
      <c r="C406" s="225"/>
      <c r="D406" s="63"/>
      <c r="E406" s="64"/>
      <c r="F406" s="65"/>
      <c r="G406" s="65"/>
      <c r="H406" s="170"/>
      <c r="I406" s="66"/>
      <c r="J406" s="66"/>
      <c r="K406" s="224"/>
    </row>
    <row r="407" spans="1:13" x14ac:dyDescent="0.2">
      <c r="A407" s="223"/>
      <c r="B407" s="224"/>
      <c r="C407" s="225"/>
      <c r="D407" s="63"/>
      <c r="E407" s="64"/>
      <c r="F407" s="65"/>
      <c r="G407" s="65"/>
      <c r="H407" s="170"/>
      <c r="I407" s="66"/>
      <c r="J407" s="66"/>
      <c r="K407" s="224"/>
    </row>
    <row r="408" spans="1:13" x14ac:dyDescent="0.2">
      <c r="A408" s="223"/>
      <c r="B408" s="224"/>
      <c r="C408" s="225"/>
      <c r="D408" s="63"/>
      <c r="E408" s="64"/>
      <c r="F408" s="65"/>
      <c r="G408" s="65"/>
      <c r="H408" s="170"/>
      <c r="I408" s="66"/>
      <c r="J408" s="66"/>
      <c r="K408" s="224"/>
    </row>
    <row r="409" spans="1:13" x14ac:dyDescent="0.2">
      <c r="A409" s="223"/>
      <c r="B409" s="224"/>
      <c r="C409" s="225"/>
      <c r="D409" s="63"/>
      <c r="E409" s="64"/>
      <c r="F409" s="65"/>
      <c r="G409" s="65"/>
      <c r="H409" s="170"/>
      <c r="I409" s="66"/>
      <c r="J409" s="66"/>
      <c r="K409" s="224"/>
    </row>
    <row r="410" spans="1:13" x14ac:dyDescent="0.2">
      <c r="A410" s="223"/>
      <c r="B410" s="224"/>
      <c r="C410" s="225"/>
      <c r="D410" s="63"/>
      <c r="E410" s="64"/>
      <c r="F410" s="65"/>
      <c r="G410" s="65"/>
      <c r="H410" s="170"/>
      <c r="I410" s="66"/>
      <c r="J410" s="66"/>
      <c r="K410" s="224"/>
    </row>
    <row r="411" spans="1:13" x14ac:dyDescent="0.2">
      <c r="A411" s="223"/>
      <c r="B411" s="224"/>
      <c r="C411" s="225"/>
      <c r="D411" s="63"/>
      <c r="E411" s="64"/>
      <c r="F411" s="65"/>
      <c r="G411" s="65"/>
      <c r="H411" s="170"/>
      <c r="I411" s="66"/>
      <c r="J411" s="66"/>
      <c r="K411" s="224"/>
    </row>
    <row r="412" spans="1:13" x14ac:dyDescent="0.2">
      <c r="A412" s="223"/>
      <c r="B412" s="224"/>
      <c r="C412" s="225"/>
      <c r="D412" s="63"/>
      <c r="E412" s="64"/>
      <c r="F412" s="65"/>
      <c r="G412" s="65"/>
      <c r="H412" s="170"/>
      <c r="I412" s="66"/>
      <c r="J412" s="66"/>
      <c r="K412" s="224"/>
    </row>
    <row r="413" spans="1:13" x14ac:dyDescent="0.2">
      <c r="A413" s="223"/>
      <c r="B413" s="224"/>
      <c r="C413" s="225"/>
      <c r="D413" s="63"/>
      <c r="E413" s="64"/>
      <c r="F413" s="65"/>
      <c r="G413" s="65"/>
      <c r="H413" s="170"/>
      <c r="I413" s="66"/>
      <c r="J413" s="66"/>
      <c r="K413" s="224"/>
    </row>
    <row r="414" spans="1:13" x14ac:dyDescent="0.2">
      <c r="A414" s="223"/>
      <c r="B414" s="224"/>
      <c r="C414" s="225"/>
      <c r="D414" s="63"/>
      <c r="E414" s="64"/>
      <c r="F414" s="65"/>
      <c r="G414" s="65"/>
      <c r="H414" s="170"/>
      <c r="I414" s="66"/>
      <c r="J414" s="66"/>
      <c r="K414" s="224"/>
    </row>
    <row r="415" spans="1:13" x14ac:dyDescent="0.2">
      <c r="A415" s="223"/>
      <c r="B415" s="224"/>
      <c r="C415" s="225"/>
      <c r="D415" s="63"/>
      <c r="E415" s="64"/>
      <c r="F415" s="65"/>
      <c r="G415" s="65"/>
      <c r="H415" s="170"/>
      <c r="I415" s="66"/>
      <c r="J415" s="66"/>
      <c r="K415" s="224"/>
    </row>
    <row r="416" spans="1:13" x14ac:dyDescent="0.2">
      <c r="A416" s="223"/>
      <c r="B416" s="224"/>
      <c r="C416" s="225"/>
      <c r="D416" s="63"/>
      <c r="E416" s="64"/>
      <c r="F416" s="65"/>
      <c r="G416" s="65"/>
      <c r="H416" s="170"/>
      <c r="I416" s="66"/>
      <c r="J416" s="66"/>
      <c r="K416" s="224"/>
    </row>
    <row r="417" spans="1:11" x14ac:dyDescent="0.2">
      <c r="A417" s="223"/>
      <c r="B417" s="224"/>
      <c r="C417" s="225"/>
      <c r="D417" s="63"/>
      <c r="E417" s="64"/>
      <c r="F417" s="65"/>
      <c r="G417" s="65"/>
      <c r="H417" s="170"/>
      <c r="I417" s="66"/>
      <c r="J417" s="66"/>
      <c r="K417" s="224"/>
    </row>
    <row r="418" spans="1:11" x14ac:dyDescent="0.2">
      <c r="A418" s="223"/>
      <c r="B418" s="224"/>
      <c r="C418" s="225"/>
      <c r="D418" s="63"/>
      <c r="E418" s="64"/>
      <c r="F418" s="65"/>
      <c r="G418" s="65"/>
      <c r="H418" s="170"/>
      <c r="I418" s="66"/>
      <c r="J418" s="66"/>
      <c r="K418" s="224"/>
    </row>
    <row r="419" spans="1:11" x14ac:dyDescent="0.2">
      <c r="A419" s="223"/>
      <c r="B419" s="224"/>
      <c r="C419" s="225"/>
      <c r="D419" s="63"/>
      <c r="E419" s="64"/>
      <c r="F419" s="65"/>
      <c r="G419" s="65"/>
      <c r="H419" s="170"/>
      <c r="I419" s="66"/>
      <c r="J419" s="66"/>
      <c r="K419" s="224"/>
    </row>
    <row r="420" spans="1:11" x14ac:dyDescent="0.2">
      <c r="A420" s="223"/>
      <c r="B420" s="224"/>
      <c r="C420" s="225"/>
      <c r="D420" s="63"/>
      <c r="E420" s="64"/>
      <c r="F420" s="65"/>
      <c r="G420" s="65"/>
      <c r="H420" s="170"/>
      <c r="I420" s="66"/>
      <c r="J420" s="66"/>
      <c r="K420" s="224"/>
    </row>
    <row r="421" spans="1:11" x14ac:dyDescent="0.2">
      <c r="A421" s="223"/>
      <c r="B421" s="224"/>
      <c r="C421" s="225"/>
      <c r="D421" s="63"/>
      <c r="E421" s="64"/>
      <c r="F421" s="65"/>
      <c r="G421" s="65"/>
      <c r="H421" s="170"/>
      <c r="I421" s="66"/>
      <c r="J421" s="66"/>
      <c r="K421" s="224"/>
    </row>
    <row r="422" spans="1:11" x14ac:dyDescent="0.2">
      <c r="A422" s="223"/>
      <c r="B422" s="224"/>
      <c r="C422" s="225"/>
      <c r="D422" s="63"/>
      <c r="E422" s="64"/>
      <c r="F422" s="65"/>
      <c r="G422" s="65"/>
      <c r="H422" s="170"/>
      <c r="I422" s="66"/>
      <c r="J422" s="66"/>
      <c r="K422" s="224"/>
    </row>
    <row r="423" spans="1:11" x14ac:dyDescent="0.2">
      <c r="A423" s="223"/>
      <c r="B423" s="224"/>
      <c r="C423" s="225"/>
      <c r="D423" s="63"/>
      <c r="E423" s="64"/>
      <c r="F423" s="65"/>
      <c r="G423" s="65"/>
      <c r="H423" s="170"/>
      <c r="I423" s="66"/>
      <c r="J423" s="66"/>
      <c r="K423" s="224"/>
    </row>
    <row r="424" spans="1:11" x14ac:dyDescent="0.2">
      <c r="A424" s="223"/>
      <c r="B424" s="224"/>
      <c r="C424" s="225"/>
      <c r="D424" s="63"/>
      <c r="E424" s="64"/>
      <c r="F424" s="65"/>
      <c r="G424" s="65"/>
      <c r="H424" s="170"/>
      <c r="I424" s="66"/>
      <c r="J424" s="66"/>
      <c r="K424" s="224"/>
    </row>
    <row r="425" spans="1:11" x14ac:dyDescent="0.2">
      <c r="A425" s="223"/>
      <c r="B425" s="224"/>
      <c r="C425" s="225"/>
      <c r="D425" s="63"/>
      <c r="E425" s="64"/>
      <c r="F425" s="65"/>
      <c r="G425" s="65"/>
      <c r="H425" s="170"/>
      <c r="I425" s="66"/>
      <c r="J425" s="66"/>
      <c r="K425" s="224"/>
    </row>
    <row r="426" spans="1:11" x14ac:dyDescent="0.2">
      <c r="A426" s="223"/>
      <c r="B426" s="224"/>
      <c r="C426" s="225"/>
      <c r="D426" s="63"/>
      <c r="E426" s="64"/>
      <c r="F426" s="65"/>
      <c r="G426" s="65"/>
      <c r="H426" s="170"/>
      <c r="I426" s="66"/>
      <c r="J426" s="66"/>
      <c r="K426" s="224"/>
    </row>
    <row r="427" spans="1:11" x14ac:dyDescent="0.2">
      <c r="A427" s="223"/>
      <c r="B427" s="224"/>
      <c r="C427" s="225"/>
      <c r="D427" s="63"/>
      <c r="E427" s="64"/>
      <c r="F427" s="65"/>
      <c r="G427" s="65"/>
      <c r="H427" s="170"/>
      <c r="I427" s="66"/>
      <c r="J427" s="66"/>
      <c r="K427" s="224"/>
    </row>
    <row r="428" spans="1:11" x14ac:dyDescent="0.2">
      <c r="A428" s="223"/>
      <c r="B428" s="224"/>
      <c r="C428" s="225"/>
      <c r="D428" s="63"/>
      <c r="E428" s="64"/>
      <c r="F428" s="65"/>
      <c r="G428" s="65"/>
      <c r="H428" s="170"/>
      <c r="I428" s="66"/>
      <c r="J428" s="66"/>
      <c r="K428" s="224"/>
    </row>
    <row r="429" spans="1:11" x14ac:dyDescent="0.2">
      <c r="A429" s="223"/>
      <c r="B429" s="224"/>
      <c r="C429" s="225"/>
      <c r="D429" s="63"/>
      <c r="E429" s="64"/>
      <c r="F429" s="65"/>
      <c r="G429" s="65"/>
      <c r="H429" s="170"/>
      <c r="I429" s="66"/>
      <c r="J429" s="66"/>
      <c r="K429" s="224"/>
    </row>
    <row r="430" spans="1:11" x14ac:dyDescent="0.2">
      <c r="A430" s="223"/>
      <c r="B430" s="224"/>
      <c r="C430" s="225"/>
      <c r="D430" s="63"/>
      <c r="E430" s="64"/>
      <c r="F430" s="65"/>
      <c r="G430" s="65"/>
      <c r="H430" s="170"/>
      <c r="I430" s="66"/>
      <c r="J430" s="66"/>
      <c r="K430" s="224"/>
    </row>
    <row r="431" spans="1:11" x14ac:dyDescent="0.2">
      <c r="A431" s="223"/>
      <c r="B431" s="224"/>
      <c r="C431" s="225"/>
      <c r="D431" s="63"/>
      <c r="E431" s="64"/>
      <c r="F431" s="65"/>
      <c r="G431" s="65"/>
      <c r="H431" s="170"/>
      <c r="I431" s="66"/>
      <c r="J431" s="66"/>
      <c r="K431" s="224"/>
    </row>
    <row r="432" spans="1:11" x14ac:dyDescent="0.2">
      <c r="A432" s="223"/>
      <c r="B432" s="224"/>
      <c r="C432" s="225"/>
      <c r="D432" s="63"/>
      <c r="E432" s="64"/>
      <c r="F432" s="65"/>
      <c r="G432" s="65"/>
      <c r="H432" s="170"/>
      <c r="I432" s="66"/>
      <c r="J432" s="66"/>
      <c r="K432" s="224"/>
    </row>
    <row r="433" spans="1:11" x14ac:dyDescent="0.2">
      <c r="A433" s="223"/>
      <c r="B433" s="224"/>
      <c r="C433" s="225"/>
      <c r="D433" s="63"/>
      <c r="E433" s="64"/>
      <c r="F433" s="65"/>
      <c r="G433" s="65"/>
      <c r="H433" s="170"/>
      <c r="I433" s="66"/>
      <c r="J433" s="66"/>
      <c r="K433" s="224"/>
    </row>
    <row r="434" spans="1:11" x14ac:dyDescent="0.2">
      <c r="A434" s="223"/>
      <c r="B434" s="224"/>
      <c r="C434" s="225"/>
      <c r="D434" s="63"/>
      <c r="E434" s="64"/>
      <c r="F434" s="65"/>
      <c r="G434" s="65"/>
      <c r="H434" s="170"/>
      <c r="I434" s="66"/>
      <c r="J434" s="66"/>
      <c r="K434" s="224"/>
    </row>
    <row r="435" spans="1:11" x14ac:dyDescent="0.2">
      <c r="A435" s="223"/>
      <c r="B435" s="224"/>
      <c r="C435" s="225"/>
      <c r="D435" s="63"/>
      <c r="E435" s="64"/>
      <c r="F435" s="65"/>
      <c r="G435" s="65"/>
      <c r="H435" s="170"/>
      <c r="I435" s="66"/>
      <c r="J435" s="66"/>
      <c r="K435" s="224"/>
    </row>
    <row r="436" spans="1:11" x14ac:dyDescent="0.2">
      <c r="A436" s="223"/>
      <c r="B436" s="224"/>
      <c r="C436" s="225"/>
      <c r="D436" s="63"/>
      <c r="E436" s="64"/>
      <c r="F436" s="65"/>
      <c r="G436" s="65"/>
      <c r="H436" s="170"/>
      <c r="I436" s="66"/>
      <c r="J436" s="66"/>
      <c r="K436" s="224"/>
    </row>
    <row r="437" spans="1:11" x14ac:dyDescent="0.2">
      <c r="A437" s="223"/>
      <c r="B437" s="224"/>
      <c r="C437" s="225"/>
      <c r="D437" s="63"/>
      <c r="E437" s="64"/>
      <c r="F437" s="65"/>
      <c r="G437" s="65"/>
      <c r="H437" s="170"/>
      <c r="I437" s="66"/>
      <c r="J437" s="66"/>
      <c r="K437" s="224"/>
    </row>
    <row r="438" spans="1:11" x14ac:dyDescent="0.2">
      <c r="A438" s="223"/>
      <c r="B438" s="224"/>
      <c r="C438" s="225"/>
      <c r="D438" s="63"/>
      <c r="E438" s="64"/>
      <c r="F438" s="65"/>
      <c r="G438" s="65"/>
      <c r="H438" s="170"/>
      <c r="I438" s="66"/>
      <c r="J438" s="66"/>
      <c r="K438" s="224"/>
    </row>
    <row r="439" spans="1:11" x14ac:dyDescent="0.2">
      <c r="A439" s="223"/>
      <c r="B439" s="224"/>
      <c r="C439" s="225"/>
      <c r="D439" s="63"/>
      <c r="E439" s="64"/>
      <c r="F439" s="65"/>
      <c r="G439" s="65"/>
      <c r="H439" s="170"/>
      <c r="I439" s="66"/>
      <c r="J439" s="66"/>
      <c r="K439" s="224"/>
    </row>
    <row r="440" spans="1:11" x14ac:dyDescent="0.2">
      <c r="A440" s="223"/>
      <c r="B440" s="224"/>
      <c r="C440" s="225"/>
      <c r="D440" s="63"/>
      <c r="E440" s="64"/>
      <c r="F440" s="65"/>
      <c r="G440" s="65"/>
      <c r="H440" s="170"/>
      <c r="I440" s="66"/>
      <c r="J440" s="66"/>
      <c r="K440" s="224"/>
    </row>
    <row r="441" spans="1:11" x14ac:dyDescent="0.2">
      <c r="A441" s="223"/>
      <c r="B441" s="224"/>
      <c r="C441" s="225"/>
      <c r="D441" s="63"/>
      <c r="E441" s="64"/>
      <c r="F441" s="65"/>
      <c r="G441" s="65"/>
      <c r="H441" s="170"/>
      <c r="I441" s="66"/>
      <c r="J441" s="66"/>
      <c r="K441" s="224"/>
    </row>
    <row r="442" spans="1:11" x14ac:dyDescent="0.2">
      <c r="A442" s="223"/>
      <c r="B442" s="224"/>
      <c r="C442" s="225"/>
      <c r="D442" s="63"/>
      <c r="E442" s="64"/>
      <c r="F442" s="65"/>
      <c r="G442" s="65"/>
      <c r="H442" s="170"/>
      <c r="I442" s="66"/>
      <c r="J442" s="66"/>
      <c r="K442" s="224"/>
    </row>
    <row r="443" spans="1:11" x14ac:dyDescent="0.2">
      <c r="A443" s="223"/>
      <c r="B443" s="224"/>
      <c r="C443" s="225"/>
      <c r="D443" s="63"/>
      <c r="E443" s="64"/>
      <c r="F443" s="65"/>
      <c r="G443" s="65"/>
      <c r="H443" s="170"/>
      <c r="I443" s="66"/>
      <c r="J443" s="66"/>
      <c r="K443" s="224"/>
    </row>
    <row r="444" spans="1:11" x14ac:dyDescent="0.2">
      <c r="A444" s="223"/>
      <c r="B444" s="224"/>
      <c r="C444" s="225"/>
      <c r="D444" s="63"/>
      <c r="E444" s="64"/>
      <c r="F444" s="65"/>
      <c r="G444" s="65"/>
      <c r="H444" s="170"/>
      <c r="I444" s="66"/>
      <c r="J444" s="66"/>
      <c r="K444" s="224"/>
    </row>
    <row r="445" spans="1:11" x14ac:dyDescent="0.2">
      <c r="A445" s="223"/>
      <c r="B445" s="224"/>
      <c r="C445" s="225"/>
      <c r="D445" s="63"/>
      <c r="E445" s="64"/>
      <c r="F445" s="65"/>
      <c r="G445" s="65"/>
      <c r="H445" s="170"/>
      <c r="I445" s="66"/>
      <c r="J445" s="66"/>
      <c r="K445" s="224"/>
    </row>
    <row r="446" spans="1:11" x14ac:dyDescent="0.2">
      <c r="A446" s="223"/>
      <c r="B446" s="224"/>
      <c r="C446" s="225"/>
      <c r="D446" s="63"/>
      <c r="E446" s="64"/>
      <c r="F446" s="65"/>
      <c r="G446" s="65"/>
      <c r="H446" s="170"/>
      <c r="I446" s="66"/>
      <c r="J446" s="66"/>
      <c r="K446" s="224"/>
    </row>
    <row r="447" spans="1:11" x14ac:dyDescent="0.2">
      <c r="A447" s="223"/>
      <c r="B447" s="224"/>
      <c r="C447" s="225"/>
      <c r="D447" s="63"/>
      <c r="E447" s="64"/>
      <c r="F447" s="65"/>
      <c r="G447" s="65"/>
      <c r="H447" s="170"/>
      <c r="I447" s="66"/>
      <c r="J447" s="66"/>
      <c r="K447" s="224"/>
    </row>
    <row r="448" spans="1:11" x14ac:dyDescent="0.2">
      <c r="A448" s="223"/>
      <c r="B448" s="224"/>
      <c r="C448" s="225"/>
      <c r="D448" s="63"/>
      <c r="E448" s="64"/>
      <c r="F448" s="65"/>
      <c r="G448" s="65"/>
      <c r="H448" s="170"/>
      <c r="I448" s="66"/>
      <c r="J448" s="66"/>
      <c r="K448" s="224"/>
    </row>
    <row r="449" spans="1:11" x14ac:dyDescent="0.2">
      <c r="A449" s="223"/>
      <c r="B449" s="224"/>
      <c r="C449" s="225"/>
      <c r="D449" s="63"/>
      <c r="E449" s="64"/>
      <c r="F449" s="65"/>
      <c r="G449" s="65"/>
      <c r="H449" s="170"/>
      <c r="I449" s="66"/>
      <c r="J449" s="66"/>
      <c r="K449" s="224"/>
    </row>
    <row r="450" spans="1:11" x14ac:dyDescent="0.2">
      <c r="A450" s="223"/>
      <c r="B450" s="224"/>
      <c r="C450" s="225"/>
      <c r="D450" s="63"/>
      <c r="E450" s="64"/>
      <c r="F450" s="65"/>
      <c r="G450" s="65"/>
      <c r="H450" s="170"/>
      <c r="I450" s="66"/>
      <c r="J450" s="66"/>
      <c r="K450" s="224"/>
    </row>
    <row r="451" spans="1:11" x14ac:dyDescent="0.2">
      <c r="A451" s="223"/>
      <c r="B451" s="224"/>
      <c r="C451" s="225"/>
      <c r="D451" s="63"/>
      <c r="E451" s="64"/>
      <c r="F451" s="65"/>
      <c r="G451" s="65"/>
      <c r="H451" s="170"/>
      <c r="I451" s="66"/>
      <c r="J451" s="66"/>
      <c r="K451" s="224"/>
    </row>
    <row r="452" spans="1:11" x14ac:dyDescent="0.2">
      <c r="A452" s="223"/>
      <c r="B452" s="224"/>
      <c r="C452" s="225"/>
      <c r="D452" s="63"/>
      <c r="E452" s="64"/>
      <c r="F452" s="65"/>
      <c r="G452" s="65"/>
      <c r="H452" s="170"/>
      <c r="I452" s="66"/>
      <c r="J452" s="66"/>
      <c r="K452" s="224"/>
    </row>
    <row r="453" spans="1:11" x14ac:dyDescent="0.2">
      <c r="A453" s="223"/>
      <c r="B453" s="224"/>
      <c r="C453" s="225"/>
      <c r="D453" s="63"/>
      <c r="E453" s="64"/>
      <c r="F453" s="65"/>
      <c r="G453" s="65"/>
      <c r="H453" s="170"/>
      <c r="I453" s="66"/>
      <c r="J453" s="66"/>
      <c r="K453" s="224"/>
    </row>
    <row r="454" spans="1:11" x14ac:dyDescent="0.2">
      <c r="A454" s="223"/>
      <c r="B454" s="224"/>
      <c r="C454" s="225"/>
      <c r="D454" s="63"/>
      <c r="E454" s="64"/>
      <c r="F454" s="65"/>
      <c r="G454" s="65"/>
      <c r="H454" s="170"/>
      <c r="I454" s="66"/>
      <c r="J454" s="66"/>
      <c r="K454" s="224"/>
    </row>
    <row r="455" spans="1:11" x14ac:dyDescent="0.2">
      <c r="A455" s="223"/>
      <c r="B455" s="224"/>
      <c r="C455" s="225"/>
      <c r="D455" s="63"/>
      <c r="E455" s="64"/>
      <c r="F455" s="65"/>
      <c r="G455" s="65"/>
      <c r="H455" s="170"/>
      <c r="I455" s="66"/>
      <c r="J455" s="66"/>
      <c r="K455" s="224"/>
    </row>
    <row r="456" spans="1:11" x14ac:dyDescent="0.2">
      <c r="A456" s="223"/>
      <c r="B456" s="224"/>
      <c r="C456" s="225"/>
      <c r="D456" s="63"/>
      <c r="E456" s="64"/>
      <c r="F456" s="65"/>
      <c r="G456" s="65"/>
      <c r="H456" s="170"/>
      <c r="I456" s="66"/>
      <c r="J456" s="66"/>
      <c r="K456" s="224"/>
    </row>
    <row r="457" spans="1:11" x14ac:dyDescent="0.2">
      <c r="A457" s="223"/>
      <c r="B457" s="224"/>
      <c r="C457" s="225"/>
      <c r="D457" s="63"/>
      <c r="E457" s="64"/>
      <c r="F457" s="65"/>
      <c r="G457" s="65"/>
      <c r="H457" s="170"/>
      <c r="I457" s="66"/>
      <c r="J457" s="66"/>
      <c r="K457" s="224"/>
    </row>
    <row r="458" spans="1:11" x14ac:dyDescent="0.2">
      <c r="A458" s="223"/>
      <c r="B458" s="224"/>
      <c r="C458" s="225"/>
      <c r="D458" s="63"/>
      <c r="E458" s="64"/>
      <c r="F458" s="65"/>
      <c r="G458" s="65"/>
      <c r="H458" s="170"/>
      <c r="I458" s="66"/>
      <c r="J458" s="66"/>
      <c r="K458" s="224"/>
    </row>
    <row r="459" spans="1:11" x14ac:dyDescent="0.2">
      <c r="A459" s="223"/>
      <c r="B459" s="224"/>
      <c r="C459" s="225"/>
      <c r="D459" s="63"/>
      <c r="E459" s="64"/>
      <c r="F459" s="65"/>
      <c r="G459" s="65"/>
      <c r="H459" s="170"/>
      <c r="I459" s="66"/>
      <c r="J459" s="66"/>
      <c r="K459" s="224"/>
    </row>
    <row r="460" spans="1:11" x14ac:dyDescent="0.2">
      <c r="A460" s="223"/>
      <c r="B460" s="224"/>
      <c r="C460" s="225"/>
      <c r="D460" s="63"/>
      <c r="E460" s="64"/>
      <c r="F460" s="65"/>
      <c r="G460" s="65"/>
      <c r="H460" s="170"/>
      <c r="I460" s="66"/>
      <c r="J460" s="66"/>
      <c r="K460" s="224"/>
    </row>
    <row r="461" spans="1:11" x14ac:dyDescent="0.2">
      <c r="A461" s="223"/>
      <c r="B461" s="224"/>
      <c r="C461" s="225"/>
      <c r="D461" s="63"/>
      <c r="E461" s="64"/>
      <c r="F461" s="65"/>
      <c r="G461" s="65"/>
      <c r="H461" s="170"/>
      <c r="I461" s="66"/>
      <c r="J461" s="66"/>
      <c r="K461" s="224"/>
    </row>
    <row r="462" spans="1:11" x14ac:dyDescent="0.2">
      <c r="A462" s="223"/>
      <c r="B462" s="224"/>
      <c r="C462" s="225"/>
      <c r="D462" s="63"/>
      <c r="E462" s="64"/>
      <c r="F462" s="65"/>
      <c r="G462" s="65"/>
      <c r="H462" s="170"/>
      <c r="I462" s="66"/>
      <c r="J462" s="66"/>
      <c r="K462" s="224"/>
    </row>
    <row r="463" spans="1:11" x14ac:dyDescent="0.2">
      <c r="A463" s="223"/>
      <c r="B463" s="224"/>
      <c r="C463" s="225"/>
      <c r="D463" s="63"/>
      <c r="E463" s="64"/>
      <c r="F463" s="65"/>
      <c r="G463" s="65"/>
      <c r="H463" s="170"/>
      <c r="I463" s="66"/>
      <c r="J463" s="66"/>
      <c r="K463" s="224"/>
    </row>
    <row r="464" spans="1:11" x14ac:dyDescent="0.2">
      <c r="A464" s="223"/>
      <c r="B464" s="224"/>
      <c r="C464" s="225"/>
      <c r="D464" s="63"/>
      <c r="E464" s="64"/>
      <c r="F464" s="65"/>
      <c r="G464" s="65"/>
      <c r="H464" s="170"/>
      <c r="I464" s="66"/>
      <c r="J464" s="66"/>
      <c r="K464" s="224"/>
    </row>
    <row r="465" spans="1:11" x14ac:dyDescent="0.2">
      <c r="A465" s="223"/>
      <c r="B465" s="224"/>
      <c r="C465" s="225"/>
      <c r="D465" s="63"/>
      <c r="E465" s="64"/>
      <c r="F465" s="65"/>
      <c r="G465" s="65"/>
      <c r="H465" s="170"/>
      <c r="I465" s="66"/>
      <c r="J465" s="66"/>
      <c r="K465" s="224"/>
    </row>
    <row r="466" spans="1:11" x14ac:dyDescent="0.2">
      <c r="A466" s="223"/>
      <c r="B466" s="224"/>
      <c r="C466" s="225"/>
      <c r="D466" s="63"/>
      <c r="E466" s="64"/>
      <c r="F466" s="65"/>
      <c r="G466" s="65"/>
      <c r="H466" s="170"/>
      <c r="I466" s="66"/>
      <c r="J466" s="66"/>
      <c r="K466" s="224"/>
    </row>
    <row r="467" spans="1:11" x14ac:dyDescent="0.2">
      <c r="A467" s="223"/>
      <c r="B467" s="224"/>
      <c r="C467" s="225"/>
      <c r="D467" s="63"/>
      <c r="E467" s="64"/>
      <c r="F467" s="65"/>
      <c r="G467" s="65"/>
      <c r="H467" s="170"/>
      <c r="I467" s="66"/>
      <c r="J467" s="66"/>
      <c r="K467" s="224"/>
    </row>
    <row r="468" spans="1:11" x14ac:dyDescent="0.2">
      <c r="A468" s="223"/>
      <c r="B468" s="224"/>
      <c r="C468" s="225"/>
      <c r="D468" s="63"/>
      <c r="E468" s="64"/>
      <c r="F468" s="65"/>
      <c r="G468" s="65"/>
      <c r="H468" s="170"/>
      <c r="I468" s="66"/>
      <c r="J468" s="66"/>
      <c r="K468" s="224"/>
    </row>
    <row r="469" spans="1:11" x14ac:dyDescent="0.2">
      <c r="A469" s="223"/>
      <c r="B469" s="224"/>
      <c r="C469" s="225"/>
      <c r="D469" s="63"/>
      <c r="E469" s="64"/>
      <c r="F469" s="65"/>
      <c r="G469" s="65"/>
      <c r="H469" s="170"/>
      <c r="I469" s="66"/>
      <c r="J469" s="66"/>
      <c r="K469" s="224"/>
    </row>
    <row r="470" spans="1:11" x14ac:dyDescent="0.2">
      <c r="A470" s="223"/>
      <c r="B470" s="224"/>
      <c r="C470" s="225"/>
      <c r="D470" s="63"/>
      <c r="E470" s="64"/>
      <c r="F470" s="65"/>
      <c r="G470" s="65"/>
      <c r="H470" s="170"/>
      <c r="I470" s="66"/>
      <c r="J470" s="66"/>
      <c r="K470" s="224"/>
    </row>
    <row r="471" spans="1:11" x14ac:dyDescent="0.2">
      <c r="A471" s="223"/>
      <c r="B471" s="224"/>
      <c r="C471" s="225"/>
      <c r="D471" s="63"/>
      <c r="E471" s="64"/>
      <c r="F471" s="65"/>
      <c r="G471" s="65"/>
      <c r="H471" s="170"/>
      <c r="I471" s="66"/>
      <c r="J471" s="66"/>
      <c r="K471" s="224"/>
    </row>
    <row r="472" spans="1:11" x14ac:dyDescent="0.2">
      <c r="A472" s="223"/>
      <c r="B472" s="224"/>
      <c r="C472" s="225"/>
      <c r="D472" s="63"/>
      <c r="E472" s="64"/>
      <c r="F472" s="65"/>
      <c r="G472" s="65"/>
      <c r="H472" s="170"/>
      <c r="I472" s="66"/>
      <c r="J472" s="66"/>
      <c r="K472" s="224"/>
    </row>
    <row r="473" spans="1:11" x14ac:dyDescent="0.2">
      <c r="A473" s="223"/>
      <c r="B473" s="224"/>
      <c r="C473" s="225"/>
      <c r="D473" s="63"/>
      <c r="E473" s="64"/>
      <c r="F473" s="65"/>
      <c r="G473" s="65"/>
      <c r="H473" s="170"/>
      <c r="I473" s="66"/>
      <c r="J473" s="66"/>
      <c r="K473" s="224"/>
    </row>
    <row r="474" spans="1:11" x14ac:dyDescent="0.2">
      <c r="A474" s="223"/>
      <c r="B474" s="224"/>
      <c r="C474" s="225"/>
      <c r="D474" s="63"/>
      <c r="E474" s="64"/>
      <c r="F474" s="65"/>
      <c r="G474" s="65"/>
      <c r="H474" s="170"/>
      <c r="I474" s="66"/>
      <c r="J474" s="66"/>
      <c r="K474" s="224"/>
    </row>
    <row r="475" spans="1:11" x14ac:dyDescent="0.2">
      <c r="A475" s="223"/>
      <c r="B475" s="224"/>
      <c r="C475" s="225"/>
      <c r="D475" s="63"/>
      <c r="E475" s="64"/>
      <c r="F475" s="65"/>
      <c r="G475" s="65"/>
      <c r="H475" s="170"/>
      <c r="I475" s="66"/>
      <c r="J475" s="66"/>
      <c r="K475" s="224"/>
    </row>
    <row r="476" spans="1:11" x14ac:dyDescent="0.2">
      <c r="A476" s="223"/>
      <c r="B476" s="224"/>
      <c r="C476" s="225"/>
      <c r="D476" s="63"/>
      <c r="E476" s="64"/>
      <c r="F476" s="65"/>
      <c r="G476" s="65"/>
      <c r="H476" s="170"/>
      <c r="I476" s="66"/>
      <c r="J476" s="66"/>
      <c r="K476" s="224"/>
    </row>
    <row r="477" spans="1:11" x14ac:dyDescent="0.2">
      <c r="A477" s="223"/>
      <c r="B477" s="224"/>
      <c r="C477" s="225"/>
      <c r="D477" s="63"/>
      <c r="E477" s="64"/>
      <c r="F477" s="65"/>
      <c r="G477" s="65"/>
      <c r="H477" s="170"/>
      <c r="I477" s="66"/>
      <c r="J477" s="66"/>
      <c r="K477" s="224"/>
    </row>
    <row r="478" spans="1:11" x14ac:dyDescent="0.2">
      <c r="A478" s="223"/>
      <c r="B478" s="224"/>
      <c r="C478" s="225"/>
      <c r="D478" s="63"/>
      <c r="E478" s="64"/>
      <c r="F478" s="65"/>
      <c r="G478" s="65"/>
      <c r="H478" s="170"/>
      <c r="I478" s="66"/>
      <c r="J478" s="66"/>
      <c r="K478" s="224"/>
    </row>
    <row r="479" spans="1:11" x14ac:dyDescent="0.2">
      <c r="A479" s="223"/>
      <c r="B479" s="224"/>
      <c r="C479" s="225"/>
      <c r="D479" s="63"/>
      <c r="E479" s="64"/>
      <c r="F479" s="65"/>
      <c r="G479" s="65"/>
      <c r="H479" s="170"/>
      <c r="I479" s="66"/>
      <c r="J479" s="66"/>
      <c r="K479" s="224"/>
    </row>
    <row r="480" spans="1:11" x14ac:dyDescent="0.2">
      <c r="A480" s="223"/>
      <c r="B480" s="224"/>
      <c r="C480" s="225"/>
      <c r="D480" s="63"/>
      <c r="E480" s="64"/>
      <c r="F480" s="65"/>
      <c r="G480" s="65"/>
      <c r="H480" s="170"/>
      <c r="I480" s="66"/>
      <c r="J480" s="66"/>
      <c r="K480" s="224"/>
    </row>
    <row r="481" spans="1:11" x14ac:dyDescent="0.2">
      <c r="A481" s="223"/>
      <c r="B481" s="224"/>
      <c r="C481" s="225"/>
      <c r="D481" s="63"/>
      <c r="E481" s="64"/>
      <c r="F481" s="65"/>
      <c r="G481" s="65"/>
      <c r="H481" s="170"/>
      <c r="I481" s="66"/>
      <c r="J481" s="66"/>
      <c r="K481" s="224"/>
    </row>
  </sheetData>
  <autoFilter ref="A4:M403"/>
  <mergeCells count="771">
    <mergeCell ref="A479:A481"/>
    <mergeCell ref="B479:B481"/>
    <mergeCell ref="C479:C481"/>
    <mergeCell ref="K479:K481"/>
    <mergeCell ref="A467:A469"/>
    <mergeCell ref="B467:B469"/>
    <mergeCell ref="C467:C469"/>
    <mergeCell ref="K467:K469"/>
    <mergeCell ref="A470:A472"/>
    <mergeCell ref="B470:B472"/>
    <mergeCell ref="C470:C472"/>
    <mergeCell ref="K470:K472"/>
    <mergeCell ref="A473:A475"/>
    <mergeCell ref="B473:B475"/>
    <mergeCell ref="C473:C475"/>
    <mergeCell ref="K473:K475"/>
    <mergeCell ref="A461:A463"/>
    <mergeCell ref="B461:B463"/>
    <mergeCell ref="C461:C463"/>
    <mergeCell ref="K461:K463"/>
    <mergeCell ref="A464:A466"/>
    <mergeCell ref="B464:B466"/>
    <mergeCell ref="C464:C466"/>
    <mergeCell ref="K464:K466"/>
    <mergeCell ref="A476:A478"/>
    <mergeCell ref="B476:B478"/>
    <mergeCell ref="C476:C478"/>
    <mergeCell ref="K476:K478"/>
    <mergeCell ref="A452:A454"/>
    <mergeCell ref="B452:B454"/>
    <mergeCell ref="C452:C454"/>
    <mergeCell ref="K452:K454"/>
    <mergeCell ref="A455:A457"/>
    <mergeCell ref="B455:B457"/>
    <mergeCell ref="C455:C457"/>
    <mergeCell ref="K455:K457"/>
    <mergeCell ref="A458:A460"/>
    <mergeCell ref="B458:B460"/>
    <mergeCell ref="C458:C460"/>
    <mergeCell ref="K458:K460"/>
    <mergeCell ref="A443:A445"/>
    <mergeCell ref="B443:B445"/>
    <mergeCell ref="C443:C445"/>
    <mergeCell ref="K443:K445"/>
    <mergeCell ref="A446:A448"/>
    <mergeCell ref="B446:B448"/>
    <mergeCell ref="C446:C448"/>
    <mergeCell ref="K446:K448"/>
    <mergeCell ref="A449:A451"/>
    <mergeCell ref="B449:B451"/>
    <mergeCell ref="C449:C451"/>
    <mergeCell ref="K449:K451"/>
    <mergeCell ref="A434:A436"/>
    <mergeCell ref="B434:B436"/>
    <mergeCell ref="C434:C436"/>
    <mergeCell ref="K434:K436"/>
    <mergeCell ref="A437:A439"/>
    <mergeCell ref="B437:B439"/>
    <mergeCell ref="C437:C439"/>
    <mergeCell ref="K437:K439"/>
    <mergeCell ref="A440:A442"/>
    <mergeCell ref="B440:B442"/>
    <mergeCell ref="C440:C442"/>
    <mergeCell ref="K440:K442"/>
    <mergeCell ref="A425:A427"/>
    <mergeCell ref="B425:B427"/>
    <mergeCell ref="C425:C427"/>
    <mergeCell ref="K425:K427"/>
    <mergeCell ref="A428:A430"/>
    <mergeCell ref="B428:B430"/>
    <mergeCell ref="C428:C430"/>
    <mergeCell ref="K428:K430"/>
    <mergeCell ref="A431:A433"/>
    <mergeCell ref="B431:B433"/>
    <mergeCell ref="C431:C433"/>
    <mergeCell ref="K431:K433"/>
    <mergeCell ref="A416:A418"/>
    <mergeCell ref="B416:B418"/>
    <mergeCell ref="C416:C418"/>
    <mergeCell ref="K416:K418"/>
    <mergeCell ref="A419:A421"/>
    <mergeCell ref="B419:B421"/>
    <mergeCell ref="C419:C421"/>
    <mergeCell ref="K419:K421"/>
    <mergeCell ref="A422:A424"/>
    <mergeCell ref="B422:B424"/>
    <mergeCell ref="C422:C424"/>
    <mergeCell ref="K422:K424"/>
    <mergeCell ref="A407:A409"/>
    <mergeCell ref="B407:B409"/>
    <mergeCell ref="C407:C409"/>
    <mergeCell ref="K407:K409"/>
    <mergeCell ref="A410:A412"/>
    <mergeCell ref="B410:B412"/>
    <mergeCell ref="C410:C412"/>
    <mergeCell ref="K410:K412"/>
    <mergeCell ref="A413:A415"/>
    <mergeCell ref="B413:B415"/>
    <mergeCell ref="C413:C415"/>
    <mergeCell ref="K413:K415"/>
    <mergeCell ref="A398:A400"/>
    <mergeCell ref="B398:B400"/>
    <mergeCell ref="C398:C400"/>
    <mergeCell ref="K398:K400"/>
    <mergeCell ref="A401:A403"/>
    <mergeCell ref="B401:B403"/>
    <mergeCell ref="C401:C403"/>
    <mergeCell ref="K401:K403"/>
    <mergeCell ref="A404:A406"/>
    <mergeCell ref="B404:B406"/>
    <mergeCell ref="C404:C406"/>
    <mergeCell ref="K404:K406"/>
    <mergeCell ref="A389:A391"/>
    <mergeCell ref="B389:B391"/>
    <mergeCell ref="C389:C391"/>
    <mergeCell ref="K389:K391"/>
    <mergeCell ref="A392:A394"/>
    <mergeCell ref="B392:B394"/>
    <mergeCell ref="C392:C394"/>
    <mergeCell ref="K392:K394"/>
    <mergeCell ref="A395:A397"/>
    <mergeCell ref="B395:B397"/>
    <mergeCell ref="C395:C397"/>
    <mergeCell ref="K395:K397"/>
    <mergeCell ref="K380:K382"/>
    <mergeCell ref="A383:A385"/>
    <mergeCell ref="B383:B385"/>
    <mergeCell ref="C383:C385"/>
    <mergeCell ref="K383:K385"/>
    <mergeCell ref="A386:A388"/>
    <mergeCell ref="B386:B388"/>
    <mergeCell ref="C386:C388"/>
    <mergeCell ref="K386:K388"/>
    <mergeCell ref="A335:A337"/>
    <mergeCell ref="B335:B337"/>
    <mergeCell ref="C335:C337"/>
    <mergeCell ref="K335:K337"/>
    <mergeCell ref="A338:A340"/>
    <mergeCell ref="B338:B340"/>
    <mergeCell ref="C338:C340"/>
    <mergeCell ref="K338:K340"/>
    <mergeCell ref="A377:A379"/>
    <mergeCell ref="B377:B379"/>
    <mergeCell ref="C377:C379"/>
    <mergeCell ref="K377:K379"/>
    <mergeCell ref="A341:A343"/>
    <mergeCell ref="B341:B343"/>
    <mergeCell ref="C341:C343"/>
    <mergeCell ref="K341:K343"/>
    <mergeCell ref="A344:A346"/>
    <mergeCell ref="B344:B346"/>
    <mergeCell ref="C344:C346"/>
    <mergeCell ref="K344:K346"/>
    <mergeCell ref="A347:A349"/>
    <mergeCell ref="B347:B349"/>
    <mergeCell ref="C347:C349"/>
    <mergeCell ref="K347:K349"/>
    <mergeCell ref="A326:A328"/>
    <mergeCell ref="B326:B328"/>
    <mergeCell ref="C326:C328"/>
    <mergeCell ref="K326:K328"/>
    <mergeCell ref="A329:A331"/>
    <mergeCell ref="B329:B331"/>
    <mergeCell ref="C329:C331"/>
    <mergeCell ref="K329:K331"/>
    <mergeCell ref="A332:A334"/>
    <mergeCell ref="B332:B334"/>
    <mergeCell ref="C332:C334"/>
    <mergeCell ref="K332:K334"/>
    <mergeCell ref="A17:A19"/>
    <mergeCell ref="C17:C19"/>
    <mergeCell ref="K17:K19"/>
    <mergeCell ref="L17:L19"/>
    <mergeCell ref="A371:A373"/>
    <mergeCell ref="B371:B373"/>
    <mergeCell ref="C371:C373"/>
    <mergeCell ref="K371:K373"/>
    <mergeCell ref="B17:B19"/>
    <mergeCell ref="B20:B22"/>
    <mergeCell ref="B23:B25"/>
    <mergeCell ref="A23:A25"/>
    <mergeCell ref="C23:C25"/>
    <mergeCell ref="K23:K25"/>
    <mergeCell ref="L23:L25"/>
    <mergeCell ref="A20:A22"/>
    <mergeCell ref="C20:C22"/>
    <mergeCell ref="K20:K22"/>
    <mergeCell ref="L20:L22"/>
    <mergeCell ref="A26:A28"/>
    <mergeCell ref="C26:C28"/>
    <mergeCell ref="K26:K28"/>
    <mergeCell ref="L26:L28"/>
    <mergeCell ref="B26:B28"/>
    <mergeCell ref="A2:C2"/>
    <mergeCell ref="A3:C3"/>
    <mergeCell ref="A5:A7"/>
    <mergeCell ref="C5:C7"/>
    <mergeCell ref="K5:K7"/>
    <mergeCell ref="L5:L7"/>
    <mergeCell ref="D3:M3"/>
    <mergeCell ref="D2:M2"/>
    <mergeCell ref="A1:M1"/>
    <mergeCell ref="A8:A10"/>
    <mergeCell ref="C8:C10"/>
    <mergeCell ref="K8:K10"/>
    <mergeCell ref="L8:L10"/>
    <mergeCell ref="B5:B7"/>
    <mergeCell ref="A14:A16"/>
    <mergeCell ref="C14:C16"/>
    <mergeCell ref="K14:K16"/>
    <mergeCell ref="B8:B10"/>
    <mergeCell ref="B11:B13"/>
    <mergeCell ref="A11:A13"/>
    <mergeCell ref="C11:C13"/>
    <mergeCell ref="K11:K13"/>
    <mergeCell ref="L11:L13"/>
    <mergeCell ref="L14:L16"/>
    <mergeCell ref="B14:B16"/>
    <mergeCell ref="A32:A34"/>
    <mergeCell ref="C32:C34"/>
    <mergeCell ref="K32:K34"/>
    <mergeCell ref="L32:L34"/>
    <mergeCell ref="B29:B31"/>
    <mergeCell ref="B32:B34"/>
    <mergeCell ref="B35:B37"/>
    <mergeCell ref="A29:A31"/>
    <mergeCell ref="C29:C31"/>
    <mergeCell ref="K29:K31"/>
    <mergeCell ref="L29:L31"/>
    <mergeCell ref="A35:A37"/>
    <mergeCell ref="C35:C37"/>
    <mergeCell ref="K35:K37"/>
    <mergeCell ref="L35:L37"/>
    <mergeCell ref="A38:A40"/>
    <mergeCell ref="C38:C40"/>
    <mergeCell ref="K38:K40"/>
    <mergeCell ref="L38:L40"/>
    <mergeCell ref="B38:B40"/>
    <mergeCell ref="A44:A46"/>
    <mergeCell ref="C44:C46"/>
    <mergeCell ref="K44:K46"/>
    <mergeCell ref="L44:L46"/>
    <mergeCell ref="B41:B43"/>
    <mergeCell ref="B44:B46"/>
    <mergeCell ref="B47:B49"/>
    <mergeCell ref="A41:A43"/>
    <mergeCell ref="C41:C43"/>
    <mergeCell ref="K41:K43"/>
    <mergeCell ref="L41:L43"/>
    <mergeCell ref="A47:A49"/>
    <mergeCell ref="C47:C49"/>
    <mergeCell ref="K47:K49"/>
    <mergeCell ref="L47:L49"/>
    <mergeCell ref="A50:A52"/>
    <mergeCell ref="C50:C52"/>
    <mergeCell ref="K50:K52"/>
    <mergeCell ref="L50:L52"/>
    <mergeCell ref="B50:B52"/>
    <mergeCell ref="A56:A58"/>
    <mergeCell ref="C56:C58"/>
    <mergeCell ref="K56:K58"/>
    <mergeCell ref="L56:L58"/>
    <mergeCell ref="B53:B55"/>
    <mergeCell ref="B56:B58"/>
    <mergeCell ref="B59:B61"/>
    <mergeCell ref="A53:A55"/>
    <mergeCell ref="C53:C55"/>
    <mergeCell ref="K53:K55"/>
    <mergeCell ref="L53:L55"/>
    <mergeCell ref="A59:A61"/>
    <mergeCell ref="C59:C61"/>
    <mergeCell ref="K59:K61"/>
    <mergeCell ref="L59:L61"/>
    <mergeCell ref="A62:A64"/>
    <mergeCell ref="C62:C64"/>
    <mergeCell ref="K62:K64"/>
    <mergeCell ref="L62:L64"/>
    <mergeCell ref="B62:B64"/>
    <mergeCell ref="B65:B67"/>
    <mergeCell ref="B68:B70"/>
    <mergeCell ref="B71:B73"/>
    <mergeCell ref="A65:A67"/>
    <mergeCell ref="C65:C67"/>
    <mergeCell ref="K65:K67"/>
    <mergeCell ref="L65:L67"/>
    <mergeCell ref="A68:A70"/>
    <mergeCell ref="C68:C70"/>
    <mergeCell ref="K68:K70"/>
    <mergeCell ref="A71:A73"/>
    <mergeCell ref="C71:C73"/>
    <mergeCell ref="K71:K73"/>
    <mergeCell ref="L71:L73"/>
    <mergeCell ref="L68:L70"/>
    <mergeCell ref="B80:B82"/>
    <mergeCell ref="B83:B85"/>
    <mergeCell ref="B74:B76"/>
    <mergeCell ref="B77:B79"/>
    <mergeCell ref="A80:A82"/>
    <mergeCell ref="C80:C82"/>
    <mergeCell ref="K80:K82"/>
    <mergeCell ref="L80:L82"/>
    <mergeCell ref="A74:A76"/>
    <mergeCell ref="C74:C76"/>
    <mergeCell ref="K74:K76"/>
    <mergeCell ref="L74:L76"/>
    <mergeCell ref="A77:A79"/>
    <mergeCell ref="C77:C79"/>
    <mergeCell ref="K77:K79"/>
    <mergeCell ref="L77:L79"/>
    <mergeCell ref="A83:A85"/>
    <mergeCell ref="C83:C85"/>
    <mergeCell ref="K83:K85"/>
    <mergeCell ref="L83:L85"/>
    <mergeCell ref="A89:A91"/>
    <mergeCell ref="C89:C91"/>
    <mergeCell ref="K89:K91"/>
    <mergeCell ref="L89:L91"/>
    <mergeCell ref="B86:B88"/>
    <mergeCell ref="B89:B91"/>
    <mergeCell ref="B95:B97"/>
    <mergeCell ref="A86:A88"/>
    <mergeCell ref="C86:C88"/>
    <mergeCell ref="K86:K88"/>
    <mergeCell ref="L86:L88"/>
    <mergeCell ref="A95:A97"/>
    <mergeCell ref="C95:C97"/>
    <mergeCell ref="K95:K97"/>
    <mergeCell ref="L95:L97"/>
    <mergeCell ref="A92:A94"/>
    <mergeCell ref="B92:B94"/>
    <mergeCell ref="C92:C94"/>
    <mergeCell ref="K92:K94"/>
    <mergeCell ref="L92:L94"/>
    <mergeCell ref="A98:A100"/>
    <mergeCell ref="C98:C100"/>
    <mergeCell ref="K98:K100"/>
    <mergeCell ref="L98:L100"/>
    <mergeCell ref="B98:B100"/>
    <mergeCell ref="A104:A106"/>
    <mergeCell ref="C104:C106"/>
    <mergeCell ref="K104:K106"/>
    <mergeCell ref="L104:L106"/>
    <mergeCell ref="B101:B103"/>
    <mergeCell ref="B104:B106"/>
    <mergeCell ref="B107:B109"/>
    <mergeCell ref="A101:A103"/>
    <mergeCell ref="C101:C103"/>
    <mergeCell ref="K101:K103"/>
    <mergeCell ref="L101:L103"/>
    <mergeCell ref="A107:A109"/>
    <mergeCell ref="C107:C109"/>
    <mergeCell ref="K107:K109"/>
    <mergeCell ref="L107:L109"/>
    <mergeCell ref="A110:A112"/>
    <mergeCell ref="C110:C112"/>
    <mergeCell ref="K110:K112"/>
    <mergeCell ref="L110:L112"/>
    <mergeCell ref="B110:B112"/>
    <mergeCell ref="A116:A118"/>
    <mergeCell ref="C116:C118"/>
    <mergeCell ref="K116:K118"/>
    <mergeCell ref="L116:L118"/>
    <mergeCell ref="B113:B115"/>
    <mergeCell ref="B116:B118"/>
    <mergeCell ref="B119:B121"/>
    <mergeCell ref="A113:A115"/>
    <mergeCell ref="C113:C115"/>
    <mergeCell ref="K113:K115"/>
    <mergeCell ref="L113:L115"/>
    <mergeCell ref="A119:A121"/>
    <mergeCell ref="C119:C121"/>
    <mergeCell ref="K119:K121"/>
    <mergeCell ref="L119:L121"/>
    <mergeCell ref="A122:A124"/>
    <mergeCell ref="C122:C124"/>
    <mergeCell ref="K122:K124"/>
    <mergeCell ref="L122:L124"/>
    <mergeCell ref="B122:B124"/>
    <mergeCell ref="A128:A130"/>
    <mergeCell ref="C128:C130"/>
    <mergeCell ref="K128:K130"/>
    <mergeCell ref="L128:L130"/>
    <mergeCell ref="B125:B127"/>
    <mergeCell ref="B128:B130"/>
    <mergeCell ref="B131:B133"/>
    <mergeCell ref="A125:A127"/>
    <mergeCell ref="C125:C127"/>
    <mergeCell ref="K125:K127"/>
    <mergeCell ref="L125:L127"/>
    <mergeCell ref="A131:A133"/>
    <mergeCell ref="C131:C133"/>
    <mergeCell ref="K131:K133"/>
    <mergeCell ref="L131:L133"/>
    <mergeCell ref="A134:A136"/>
    <mergeCell ref="C134:C136"/>
    <mergeCell ref="K134:K136"/>
    <mergeCell ref="L134:L136"/>
    <mergeCell ref="B134:B136"/>
    <mergeCell ref="A140:A142"/>
    <mergeCell ref="C140:C142"/>
    <mergeCell ref="K140:K142"/>
    <mergeCell ref="L140:L142"/>
    <mergeCell ref="B137:B139"/>
    <mergeCell ref="B140:B142"/>
    <mergeCell ref="B143:B145"/>
    <mergeCell ref="A137:A139"/>
    <mergeCell ref="C137:C139"/>
    <mergeCell ref="K137:K139"/>
    <mergeCell ref="L137:L139"/>
    <mergeCell ref="A143:A145"/>
    <mergeCell ref="C143:C145"/>
    <mergeCell ref="K143:K145"/>
    <mergeCell ref="L143:L145"/>
    <mergeCell ref="A146:A148"/>
    <mergeCell ref="C146:C148"/>
    <mergeCell ref="K146:K148"/>
    <mergeCell ref="L146:L148"/>
    <mergeCell ref="B146:B148"/>
    <mergeCell ref="A152:A154"/>
    <mergeCell ref="C152:C154"/>
    <mergeCell ref="K152:K154"/>
    <mergeCell ref="L152:L154"/>
    <mergeCell ref="B149:B151"/>
    <mergeCell ref="B152:B154"/>
    <mergeCell ref="B155:B157"/>
    <mergeCell ref="A149:A151"/>
    <mergeCell ref="C149:C151"/>
    <mergeCell ref="K149:K151"/>
    <mergeCell ref="L149:L151"/>
    <mergeCell ref="A155:A157"/>
    <mergeCell ref="C155:C157"/>
    <mergeCell ref="K155:K157"/>
    <mergeCell ref="L155:L157"/>
    <mergeCell ref="A158:A160"/>
    <mergeCell ref="C158:C160"/>
    <mergeCell ref="K158:K160"/>
    <mergeCell ref="L158:L160"/>
    <mergeCell ref="B158:B160"/>
    <mergeCell ref="B161:B163"/>
    <mergeCell ref="B164:B166"/>
    <mergeCell ref="A161:A163"/>
    <mergeCell ref="C161:C163"/>
    <mergeCell ref="K161:K163"/>
    <mergeCell ref="L161:L163"/>
    <mergeCell ref="A164:A166"/>
    <mergeCell ref="C164:C166"/>
    <mergeCell ref="K164:K166"/>
    <mergeCell ref="L164:L166"/>
    <mergeCell ref="A167:A169"/>
    <mergeCell ref="C167:C169"/>
    <mergeCell ref="K167:K169"/>
    <mergeCell ref="L167:L169"/>
    <mergeCell ref="B167:B169"/>
    <mergeCell ref="A173:A175"/>
    <mergeCell ref="C173:C175"/>
    <mergeCell ref="K173:K175"/>
    <mergeCell ref="L173:L175"/>
    <mergeCell ref="B170:B172"/>
    <mergeCell ref="B173:B175"/>
    <mergeCell ref="B176:B178"/>
    <mergeCell ref="A170:A172"/>
    <mergeCell ref="C170:C172"/>
    <mergeCell ref="K170:K172"/>
    <mergeCell ref="L170:L172"/>
    <mergeCell ref="A176:A178"/>
    <mergeCell ref="C176:C178"/>
    <mergeCell ref="K176:K178"/>
    <mergeCell ref="L176:L178"/>
    <mergeCell ref="A179:A181"/>
    <mergeCell ref="C179:C181"/>
    <mergeCell ref="K179:K181"/>
    <mergeCell ref="L179:L181"/>
    <mergeCell ref="B179:B181"/>
    <mergeCell ref="A185:A187"/>
    <mergeCell ref="C185:C187"/>
    <mergeCell ref="K185:K187"/>
    <mergeCell ref="L185:L187"/>
    <mergeCell ref="B182:B184"/>
    <mergeCell ref="B185:B187"/>
    <mergeCell ref="B188:B190"/>
    <mergeCell ref="A182:A184"/>
    <mergeCell ref="C182:C184"/>
    <mergeCell ref="K182:K184"/>
    <mergeCell ref="L182:L184"/>
    <mergeCell ref="A188:A190"/>
    <mergeCell ref="C188:C190"/>
    <mergeCell ref="K188:K190"/>
    <mergeCell ref="L188:L190"/>
    <mergeCell ref="B191:B193"/>
    <mergeCell ref="A197:A199"/>
    <mergeCell ref="C197:C199"/>
    <mergeCell ref="K197:K199"/>
    <mergeCell ref="L197:L199"/>
    <mergeCell ref="B194:B196"/>
    <mergeCell ref="B197:B199"/>
    <mergeCell ref="A194:A196"/>
    <mergeCell ref="C194:C196"/>
    <mergeCell ref="K194:K196"/>
    <mergeCell ref="A191:A193"/>
    <mergeCell ref="C191:C193"/>
    <mergeCell ref="K191:K193"/>
    <mergeCell ref="L191:L193"/>
    <mergeCell ref="L194:L196"/>
    <mergeCell ref="A200:A202"/>
    <mergeCell ref="C200:C202"/>
    <mergeCell ref="K200:K202"/>
    <mergeCell ref="L200:L202"/>
    <mergeCell ref="B200:B202"/>
    <mergeCell ref="A206:A208"/>
    <mergeCell ref="C206:C208"/>
    <mergeCell ref="K206:K208"/>
    <mergeCell ref="L206:L208"/>
    <mergeCell ref="B203:B205"/>
    <mergeCell ref="B206:B208"/>
    <mergeCell ref="B209:B211"/>
    <mergeCell ref="A203:A205"/>
    <mergeCell ref="C203:C205"/>
    <mergeCell ref="K203:K205"/>
    <mergeCell ref="L203:L205"/>
    <mergeCell ref="A209:A211"/>
    <mergeCell ref="C209:C211"/>
    <mergeCell ref="K209:K211"/>
    <mergeCell ref="L209:L211"/>
    <mergeCell ref="A212:A214"/>
    <mergeCell ref="C212:C214"/>
    <mergeCell ref="K212:K214"/>
    <mergeCell ref="L212:L214"/>
    <mergeCell ref="B212:B214"/>
    <mergeCell ref="A218:A220"/>
    <mergeCell ref="C218:C220"/>
    <mergeCell ref="K218:K220"/>
    <mergeCell ref="L218:L220"/>
    <mergeCell ref="B215:B217"/>
    <mergeCell ref="B218:B220"/>
    <mergeCell ref="B221:B223"/>
    <mergeCell ref="A215:A217"/>
    <mergeCell ref="C215:C217"/>
    <mergeCell ref="K215:K217"/>
    <mergeCell ref="L215:L217"/>
    <mergeCell ref="A221:A223"/>
    <mergeCell ref="C221:C223"/>
    <mergeCell ref="K221:K223"/>
    <mergeCell ref="L221:L223"/>
    <mergeCell ref="A224:A226"/>
    <mergeCell ref="C224:C226"/>
    <mergeCell ref="K224:K226"/>
    <mergeCell ref="L224:L226"/>
    <mergeCell ref="B224:B226"/>
    <mergeCell ref="A230:A232"/>
    <mergeCell ref="C230:C232"/>
    <mergeCell ref="K230:K232"/>
    <mergeCell ref="L230:L232"/>
    <mergeCell ref="B227:B229"/>
    <mergeCell ref="B230:B232"/>
    <mergeCell ref="B233:B235"/>
    <mergeCell ref="A227:A229"/>
    <mergeCell ref="C227:C229"/>
    <mergeCell ref="K227:K229"/>
    <mergeCell ref="L227:L229"/>
    <mergeCell ref="A233:A235"/>
    <mergeCell ref="C233:C235"/>
    <mergeCell ref="K233:K235"/>
    <mergeCell ref="L233:L235"/>
    <mergeCell ref="A236:A238"/>
    <mergeCell ref="C236:C238"/>
    <mergeCell ref="K236:K238"/>
    <mergeCell ref="L236:L238"/>
    <mergeCell ref="B236:B238"/>
    <mergeCell ref="A242:A244"/>
    <mergeCell ref="C242:C244"/>
    <mergeCell ref="K242:K244"/>
    <mergeCell ref="L242:L244"/>
    <mergeCell ref="B239:B241"/>
    <mergeCell ref="B242:B244"/>
    <mergeCell ref="B245:B247"/>
    <mergeCell ref="A239:A241"/>
    <mergeCell ref="C239:C241"/>
    <mergeCell ref="K239:K241"/>
    <mergeCell ref="L239:L241"/>
    <mergeCell ref="A245:A247"/>
    <mergeCell ref="C245:C247"/>
    <mergeCell ref="K245:K247"/>
    <mergeCell ref="L245:L247"/>
    <mergeCell ref="A248:A250"/>
    <mergeCell ref="C248:C250"/>
    <mergeCell ref="K248:K250"/>
    <mergeCell ref="L248:L250"/>
    <mergeCell ref="B248:B250"/>
    <mergeCell ref="A254:A256"/>
    <mergeCell ref="C254:C256"/>
    <mergeCell ref="K254:K256"/>
    <mergeCell ref="L254:L256"/>
    <mergeCell ref="B251:B253"/>
    <mergeCell ref="B254:B256"/>
    <mergeCell ref="B257:B259"/>
    <mergeCell ref="A251:A253"/>
    <mergeCell ref="C251:C253"/>
    <mergeCell ref="K251:K253"/>
    <mergeCell ref="L251:L253"/>
    <mergeCell ref="A257:A259"/>
    <mergeCell ref="C257:C259"/>
    <mergeCell ref="K257:K259"/>
    <mergeCell ref="L257:L259"/>
    <mergeCell ref="A266:A268"/>
    <mergeCell ref="C266:C268"/>
    <mergeCell ref="K266:K268"/>
    <mergeCell ref="L266:L268"/>
    <mergeCell ref="B266:B268"/>
    <mergeCell ref="A272:A274"/>
    <mergeCell ref="C272:C274"/>
    <mergeCell ref="K272:K274"/>
    <mergeCell ref="L272:L274"/>
    <mergeCell ref="B269:B271"/>
    <mergeCell ref="B272:B274"/>
    <mergeCell ref="A269:A271"/>
    <mergeCell ref="C269:C271"/>
    <mergeCell ref="K269:K271"/>
    <mergeCell ref="L269:L271"/>
    <mergeCell ref="A260:A262"/>
    <mergeCell ref="C260:C262"/>
    <mergeCell ref="K260:K262"/>
    <mergeCell ref="L260:L262"/>
    <mergeCell ref="B260:B262"/>
    <mergeCell ref="B263:B265"/>
    <mergeCell ref="A263:A265"/>
    <mergeCell ref="C263:C265"/>
    <mergeCell ref="K263:K265"/>
    <mergeCell ref="L263:L265"/>
    <mergeCell ref="L281:L283"/>
    <mergeCell ref="A284:A286"/>
    <mergeCell ref="C284:C286"/>
    <mergeCell ref="K284:K286"/>
    <mergeCell ref="L284:L286"/>
    <mergeCell ref="A287:A289"/>
    <mergeCell ref="C287:C289"/>
    <mergeCell ref="K287:K289"/>
    <mergeCell ref="L287:L289"/>
    <mergeCell ref="B281:B283"/>
    <mergeCell ref="B284:B286"/>
    <mergeCell ref="B287:B289"/>
    <mergeCell ref="L275:L277"/>
    <mergeCell ref="L278:L280"/>
    <mergeCell ref="A308:A310"/>
    <mergeCell ref="A311:A313"/>
    <mergeCell ref="B305:B307"/>
    <mergeCell ref="C305:C307"/>
    <mergeCell ref="K308:K310"/>
    <mergeCell ref="K296:K298"/>
    <mergeCell ref="B299:B301"/>
    <mergeCell ref="C299:C301"/>
    <mergeCell ref="K299:K301"/>
    <mergeCell ref="B302:B304"/>
    <mergeCell ref="C302:C304"/>
    <mergeCell ref="K302:K304"/>
    <mergeCell ref="B311:B313"/>
    <mergeCell ref="C311:C313"/>
    <mergeCell ref="K311:K313"/>
    <mergeCell ref="B308:B310"/>
    <mergeCell ref="C308:C310"/>
    <mergeCell ref="B296:B298"/>
    <mergeCell ref="C296:C298"/>
    <mergeCell ref="K305:K307"/>
    <mergeCell ref="A296:A298"/>
    <mergeCell ref="A299:A301"/>
    <mergeCell ref="A302:A304"/>
    <mergeCell ref="A305:A307"/>
    <mergeCell ref="K290:K292"/>
    <mergeCell ref="K293:K295"/>
    <mergeCell ref="A278:A280"/>
    <mergeCell ref="C278:C280"/>
    <mergeCell ref="K278:K280"/>
    <mergeCell ref="C275:C277"/>
    <mergeCell ref="K275:K277"/>
    <mergeCell ref="B290:B292"/>
    <mergeCell ref="C290:C292"/>
    <mergeCell ref="B293:B295"/>
    <mergeCell ref="C293:C295"/>
    <mergeCell ref="A290:A292"/>
    <mergeCell ref="A293:A295"/>
    <mergeCell ref="A281:A283"/>
    <mergeCell ref="C281:C283"/>
    <mergeCell ref="K281:K283"/>
    <mergeCell ref="B278:B280"/>
    <mergeCell ref="B275:B277"/>
    <mergeCell ref="A275:A277"/>
    <mergeCell ref="B314:B316"/>
    <mergeCell ref="C314:C316"/>
    <mergeCell ref="K314:K316"/>
    <mergeCell ref="A323:A325"/>
    <mergeCell ref="C323:C325"/>
    <mergeCell ref="K323:K325"/>
    <mergeCell ref="B323:B325"/>
    <mergeCell ref="K317:K319"/>
    <mergeCell ref="B320:B322"/>
    <mergeCell ref="C320:C322"/>
    <mergeCell ref="K320:K322"/>
    <mergeCell ref="A314:A316"/>
    <mergeCell ref="A317:A319"/>
    <mergeCell ref="A320:A322"/>
    <mergeCell ref="B317:B319"/>
    <mergeCell ref="C317:C319"/>
    <mergeCell ref="A350:A352"/>
    <mergeCell ref="B350:B352"/>
    <mergeCell ref="C350:C352"/>
    <mergeCell ref="K350:K352"/>
    <mergeCell ref="A353:A355"/>
    <mergeCell ref="B353:B355"/>
    <mergeCell ref="C353:C355"/>
    <mergeCell ref="K353:K355"/>
    <mergeCell ref="A365:A367"/>
    <mergeCell ref="B365:B367"/>
    <mergeCell ref="C365:C367"/>
    <mergeCell ref="K365:K367"/>
    <mergeCell ref="L401:L403"/>
    <mergeCell ref="A368:A370"/>
    <mergeCell ref="B368:B370"/>
    <mergeCell ref="C368:C370"/>
    <mergeCell ref="K368:K370"/>
    <mergeCell ref="A356:A358"/>
    <mergeCell ref="B356:B358"/>
    <mergeCell ref="C356:C358"/>
    <mergeCell ref="K356:K358"/>
    <mergeCell ref="A359:A361"/>
    <mergeCell ref="B359:B361"/>
    <mergeCell ref="C359:C361"/>
    <mergeCell ref="K359:K361"/>
    <mergeCell ref="A362:A364"/>
    <mergeCell ref="B362:B364"/>
    <mergeCell ref="C362:C364"/>
    <mergeCell ref="K362:K364"/>
    <mergeCell ref="A374:A376"/>
    <mergeCell ref="B374:B376"/>
    <mergeCell ref="C374:C376"/>
    <mergeCell ref="K374:K376"/>
    <mergeCell ref="A380:A382"/>
    <mergeCell ref="B380:B382"/>
    <mergeCell ref="C380:C382"/>
    <mergeCell ref="L377:L379"/>
    <mergeCell ref="L380:L382"/>
    <mergeCell ref="L383:L385"/>
    <mergeCell ref="L386:L388"/>
    <mergeCell ref="L389:L391"/>
    <mergeCell ref="L392:L394"/>
    <mergeCell ref="L395:L397"/>
    <mergeCell ref="L398:L400"/>
    <mergeCell ref="L314:L316"/>
    <mergeCell ref="L317:L319"/>
    <mergeCell ref="L320:L322"/>
    <mergeCell ref="L323:L325"/>
    <mergeCell ref="L326:L328"/>
    <mergeCell ref="L329:L331"/>
    <mergeCell ref="L332:L334"/>
    <mergeCell ref="L335:L337"/>
    <mergeCell ref="L290:L292"/>
    <mergeCell ref="L293:L295"/>
    <mergeCell ref="L296:L298"/>
    <mergeCell ref="L299:L301"/>
    <mergeCell ref="L302:L304"/>
    <mergeCell ref="L305:L307"/>
    <mergeCell ref="L308:L310"/>
    <mergeCell ref="L311:L313"/>
    <mergeCell ref="L365:L367"/>
    <mergeCell ref="L338:L340"/>
    <mergeCell ref="L341:L343"/>
    <mergeCell ref="L344:L346"/>
    <mergeCell ref="L347:L349"/>
    <mergeCell ref="L350:L352"/>
    <mergeCell ref="L353:L355"/>
    <mergeCell ref="L356:L358"/>
    <mergeCell ref="L359:L361"/>
    <mergeCell ref="L362:L364"/>
  </mergeCells>
  <conditionalFormatting sqref="E4:H4 E482:H65119">
    <cfRule type="cellIs" dxfId="20" priority="281" stopIfTrue="1" operator="equal">
      <formula>"""Fornecedor Não Cadastrado"""</formula>
    </cfRule>
  </conditionalFormatting>
  <conditionalFormatting sqref="I482:J65119 I4:J4">
    <cfRule type="duplicateValues" dxfId="19" priority="282" stopIfTrue="1"/>
  </conditionalFormatting>
  <conditionalFormatting sqref="G10">
    <cfRule type="cellIs" dxfId="18" priority="22" stopIfTrue="1" operator="equal">
      <formula>0</formula>
    </cfRule>
  </conditionalFormatting>
  <conditionalFormatting sqref="G10">
    <cfRule type="cellIs" dxfId="17" priority="21" stopIfTrue="1" operator="equal">
      <formula>""""""</formula>
    </cfRule>
  </conditionalFormatting>
  <conditionalFormatting sqref="F10">
    <cfRule type="cellIs" dxfId="16" priority="19" stopIfTrue="1" operator="equal">
      <formula>0</formula>
    </cfRule>
  </conditionalFormatting>
  <printOptions horizontalCentered="1"/>
  <pageMargins left="0.70866141732283461" right="0.70866141732283461" top="1.1811023622047243" bottom="0.98425196850393704" header="0.39370078740157483" footer="0.39370078740157483"/>
  <pageSetup paperSize="9" scale="57" fitToHeight="0" orientation="portrait" r:id="rId1"/>
  <headerFooter scaleWithDoc="0"/>
  <rowBreaks count="1" manualBreakCount="1">
    <brk id="29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view="pageLayout" zoomScale="70" zoomScaleNormal="110" zoomScaleSheetLayoutView="110" zoomScalePageLayoutView="70" workbookViewId="0">
      <selection activeCell="B19" sqref="B19"/>
    </sheetView>
  </sheetViews>
  <sheetFormatPr defaultRowHeight="15" x14ac:dyDescent="0.2"/>
  <cols>
    <col min="1" max="1" width="14.7109375" style="19" customWidth="1"/>
    <col min="2" max="2" width="62.140625" style="19" customWidth="1"/>
    <col min="3" max="3" width="22.42578125" style="19" hidden="1" customWidth="1"/>
    <col min="4" max="4" width="19.7109375" style="19" customWidth="1"/>
    <col min="5" max="5" width="16.28515625" style="19" hidden="1" customWidth="1"/>
    <col min="6" max="6" width="0" style="19" hidden="1" customWidth="1"/>
    <col min="7" max="16384" width="9.140625" style="19"/>
  </cols>
  <sheetData>
    <row r="1" spans="1:6" ht="18.75" x14ac:dyDescent="0.2">
      <c r="A1" s="226" t="s">
        <v>454</v>
      </c>
      <c r="B1" s="226"/>
      <c r="C1" s="226"/>
      <c r="D1" s="226"/>
      <c r="E1" s="226"/>
      <c r="F1" s="226"/>
    </row>
    <row r="2" spans="1:6" ht="12" customHeight="1" x14ac:dyDescent="0.2">
      <c r="A2" s="226"/>
      <c r="B2" s="226"/>
      <c r="C2" s="226"/>
      <c r="D2" s="226"/>
      <c r="E2" s="179"/>
      <c r="F2" s="179"/>
    </row>
    <row r="3" spans="1:6" ht="18.75" x14ac:dyDescent="0.2">
      <c r="A3" s="227" t="s">
        <v>80</v>
      </c>
      <c r="B3" s="227"/>
      <c r="C3" s="227"/>
      <c r="D3" s="227"/>
      <c r="E3" s="227"/>
      <c r="F3" s="227"/>
    </row>
    <row r="4" spans="1:6" ht="12.75" customHeight="1" x14ac:dyDescent="0.2">
      <c r="A4" s="227"/>
      <c r="B4" s="227"/>
      <c r="C4" s="227"/>
      <c r="D4" s="227"/>
      <c r="E4" s="179"/>
      <c r="F4" s="179"/>
    </row>
    <row r="5" spans="1:6" ht="18.75" x14ac:dyDescent="0.2">
      <c r="A5" s="227" t="s">
        <v>81</v>
      </c>
      <c r="B5" s="227"/>
      <c r="C5" s="227"/>
      <c r="D5" s="227"/>
      <c r="E5" s="227"/>
      <c r="F5" s="227"/>
    </row>
    <row r="6" spans="1:6" x14ac:dyDescent="0.2">
      <c r="A6" s="229"/>
      <c r="B6" s="229"/>
      <c r="C6" s="229"/>
      <c r="D6" s="229"/>
      <c r="E6" s="180"/>
      <c r="F6" s="180"/>
    </row>
    <row r="7" spans="1:6" ht="15" customHeight="1" x14ac:dyDescent="0.2">
      <c r="A7" s="228" t="s">
        <v>78</v>
      </c>
      <c r="B7" s="228" t="s">
        <v>79</v>
      </c>
      <c r="C7" s="228" t="s">
        <v>327</v>
      </c>
      <c r="D7" s="228"/>
      <c r="E7" s="229" t="s">
        <v>328</v>
      </c>
      <c r="F7" s="229"/>
    </row>
    <row r="8" spans="1:6" ht="30" customHeight="1" x14ac:dyDescent="0.2">
      <c r="A8" s="228"/>
      <c r="B8" s="228"/>
      <c r="C8" s="173" t="s">
        <v>325</v>
      </c>
      <c r="D8" s="173" t="s">
        <v>326</v>
      </c>
      <c r="E8" s="229" t="s">
        <v>329</v>
      </c>
      <c r="F8" s="229"/>
    </row>
    <row r="9" spans="1:6" x14ac:dyDescent="0.2">
      <c r="A9" s="230"/>
      <c r="B9" s="230"/>
      <c r="C9" s="230"/>
      <c r="D9" s="230"/>
      <c r="E9" s="180"/>
      <c r="F9" s="180"/>
    </row>
    <row r="10" spans="1:6" ht="24.95" customHeight="1" x14ac:dyDescent="0.2">
      <c r="A10" s="180" t="str">
        <f>'I - SERVIÇOS INICIAIS'!A$6</f>
        <v>I</v>
      </c>
      <c r="B10" s="180" t="str">
        <f>'I - SERVIÇOS INICIAIS'!B$6</f>
        <v>SERVIÇOS INICIAIS - INSTALAÇÃO DA OBRA</v>
      </c>
      <c r="C10" s="88" t="e">
        <f>'I - SERVIÇOS INICIAIS'!#REF!</f>
        <v>#REF!</v>
      </c>
      <c r="D10" s="88">
        <f>'I - SERVIÇOS INICIAIS'!$I$6</f>
        <v>180979.0534130951</v>
      </c>
      <c r="E10" s="88" t="e">
        <f>D10-C10</f>
        <v>#REF!</v>
      </c>
      <c r="F10" s="88" t="e">
        <f>E10/C10*100</f>
        <v>#REF!</v>
      </c>
    </row>
    <row r="11" spans="1:6" ht="24.95" customHeight="1" x14ac:dyDescent="0.2">
      <c r="A11" s="180" t="str">
        <f>'II - REDE COLETORA'!A6</f>
        <v>II</v>
      </c>
      <c r="B11" s="180" t="str">
        <f>'II - REDE COLETORA'!B6</f>
        <v>REDE COLETORA DE ESGOTO</v>
      </c>
      <c r="C11" s="88" t="e">
        <f>'II - REDE COLETORA'!#REF!</f>
        <v>#REF!</v>
      </c>
      <c r="D11" s="88">
        <f>'II - REDE COLETORA'!$I$6</f>
        <v>2861079.2405415243</v>
      </c>
      <c r="E11" s="88" t="e">
        <f>D11-C11</f>
        <v>#REF!</v>
      </c>
      <c r="F11" s="88" t="e">
        <f>E11/C11*100</f>
        <v>#REF!</v>
      </c>
    </row>
    <row r="12" spans="1:6" ht="24.95" customHeight="1" x14ac:dyDescent="0.2">
      <c r="A12" s="180"/>
      <c r="B12" s="180"/>
      <c r="C12" s="88"/>
      <c r="D12" s="88"/>
      <c r="E12" s="88"/>
      <c r="F12" s="88"/>
    </row>
    <row r="13" spans="1:6" ht="24.95" customHeight="1" x14ac:dyDescent="0.2">
      <c r="A13" s="228" t="s">
        <v>8</v>
      </c>
      <c r="B13" s="228"/>
      <c r="C13" s="79" t="e">
        <f>SUM(C10:C12)</f>
        <v>#REF!</v>
      </c>
      <c r="D13" s="172">
        <f>SUM(D10:D12)</f>
        <v>3042058.2939546192</v>
      </c>
      <c r="E13" s="79" t="e">
        <f>SUM(E10:E12)</f>
        <v>#REF!</v>
      </c>
      <c r="F13" s="79" t="e">
        <f>SUM(F10:F12)</f>
        <v>#REF!</v>
      </c>
    </row>
    <row r="36" ht="6" customHeight="1" x14ac:dyDescent="0.2"/>
    <row r="37" hidden="1" x14ac:dyDescent="0.2"/>
    <row r="38" hidden="1" x14ac:dyDescent="0.2"/>
  </sheetData>
  <mergeCells count="13">
    <mergeCell ref="A1:F1"/>
    <mergeCell ref="A3:F3"/>
    <mergeCell ref="A5:F5"/>
    <mergeCell ref="A13:B13"/>
    <mergeCell ref="A7:A8"/>
    <mergeCell ref="B7:B8"/>
    <mergeCell ref="C7:D7"/>
    <mergeCell ref="E7:F7"/>
    <mergeCell ref="E8:F8"/>
    <mergeCell ref="A9:D9"/>
    <mergeCell ref="A6:D6"/>
    <mergeCell ref="A4:D4"/>
    <mergeCell ref="A2:D2"/>
  </mergeCells>
  <pageMargins left="0.70866141732283472" right="0.70866141732283472" top="1.1811023622047245" bottom="0.98425196850393704" header="0.39370078740157483" footer="0.39370078740157483"/>
  <pageSetup paperSize="9" scale="92" orientation="portrait" r:id="rId1"/>
  <headerFooter scaleWithDoc="0"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9"/>
  <sheetViews>
    <sheetView view="pageLayout" topLeftCell="A4" zoomScale="85" zoomScaleNormal="85" zoomScaleSheetLayoutView="70" zoomScalePageLayoutView="85" workbookViewId="0">
      <selection activeCell="B23" sqref="B23"/>
    </sheetView>
  </sheetViews>
  <sheetFormatPr defaultRowHeight="20.100000000000001" customHeight="1" x14ac:dyDescent="0.2"/>
  <cols>
    <col min="1" max="1" width="7" style="22" customWidth="1"/>
    <col min="2" max="2" width="75" style="22" bestFit="1" customWidth="1"/>
    <col min="3" max="3" width="6.140625" style="22" customWidth="1"/>
    <col min="4" max="4" width="10.42578125" style="22" customWidth="1"/>
    <col min="5" max="5" width="12.28515625" style="22" customWidth="1"/>
    <col min="6" max="6" width="17" style="22" bestFit="1" customWidth="1"/>
    <col min="7" max="7" width="7.140625" style="22" bestFit="1" customWidth="1"/>
    <col min="8" max="9" width="15.28515625" style="22" bestFit="1" customWidth="1"/>
    <col min="10" max="16384" width="9.140625" style="22"/>
  </cols>
  <sheetData>
    <row r="1" spans="1:9" ht="39.75" customHeight="1" x14ac:dyDescent="0.2">
      <c r="A1" s="231" t="s">
        <v>455</v>
      </c>
      <c r="B1" s="231"/>
      <c r="C1" s="231"/>
      <c r="D1" s="232"/>
      <c r="E1" s="232"/>
      <c r="F1" s="232"/>
      <c r="G1" s="232"/>
      <c r="H1" s="232"/>
      <c r="I1" s="232"/>
    </row>
    <row r="2" spans="1:9" ht="18.75" x14ac:dyDescent="0.2">
      <c r="A2" s="233" t="s">
        <v>83</v>
      </c>
      <c r="B2" s="233"/>
      <c r="C2" s="233"/>
      <c r="D2" s="234"/>
      <c r="E2" s="234"/>
      <c r="F2" s="234"/>
      <c r="G2" s="234"/>
      <c r="H2" s="234"/>
      <c r="I2" s="234"/>
    </row>
    <row r="3" spans="1:9" ht="18.75" x14ac:dyDescent="0.2">
      <c r="A3" s="236"/>
      <c r="B3" s="237"/>
      <c r="C3" s="237"/>
      <c r="D3" s="238"/>
      <c r="E3" s="238"/>
      <c r="F3" s="238"/>
      <c r="G3" s="238"/>
      <c r="H3" s="238"/>
      <c r="I3" s="238"/>
    </row>
    <row r="4" spans="1:9" ht="15" customHeight="1" x14ac:dyDescent="0.2">
      <c r="A4" s="235" t="s">
        <v>9</v>
      </c>
      <c r="B4" s="235" t="s">
        <v>76</v>
      </c>
      <c r="C4" s="235" t="s">
        <v>39</v>
      </c>
      <c r="D4" s="239" t="s">
        <v>109</v>
      </c>
      <c r="E4" s="240"/>
      <c r="F4" s="240"/>
      <c r="G4" s="240"/>
      <c r="H4" s="240"/>
      <c r="I4" s="241"/>
    </row>
    <row r="5" spans="1:9" ht="15" customHeight="1" x14ac:dyDescent="0.2">
      <c r="A5" s="235"/>
      <c r="B5" s="235"/>
      <c r="C5" s="235"/>
      <c r="D5" s="24" t="s">
        <v>77</v>
      </c>
      <c r="E5" s="24" t="s">
        <v>4</v>
      </c>
      <c r="F5" s="24" t="s">
        <v>40</v>
      </c>
      <c r="G5" s="24" t="s">
        <v>108</v>
      </c>
      <c r="H5" s="24" t="s">
        <v>253</v>
      </c>
      <c r="I5" s="24" t="s">
        <v>252</v>
      </c>
    </row>
    <row r="6" spans="1:9" ht="15" x14ac:dyDescent="0.2">
      <c r="A6" s="29" t="s">
        <v>5</v>
      </c>
      <c r="B6" s="33" t="s">
        <v>21</v>
      </c>
      <c r="C6" s="33"/>
      <c r="D6" s="40"/>
      <c r="E6" s="33"/>
      <c r="F6" s="33"/>
      <c r="G6" s="33"/>
      <c r="H6" s="33">
        <f>H7</f>
        <v>143466.72</v>
      </c>
      <c r="I6" s="97">
        <f>I7</f>
        <v>180979.0534130951</v>
      </c>
    </row>
    <row r="7" spans="1:9" ht="15" x14ac:dyDescent="0.2">
      <c r="A7" s="41" t="s">
        <v>20</v>
      </c>
      <c r="B7" s="42" t="s">
        <v>22</v>
      </c>
      <c r="C7" s="43"/>
      <c r="D7" s="44"/>
      <c r="E7" s="42"/>
      <c r="F7" s="42"/>
      <c r="G7" s="42"/>
      <c r="H7" s="42">
        <f>SUM(H8:H19)</f>
        <v>143466.72</v>
      </c>
      <c r="I7" s="81">
        <f>SUM(I8:I19)</f>
        <v>180979.0534130951</v>
      </c>
    </row>
    <row r="8" spans="1:9" ht="15" x14ac:dyDescent="0.2">
      <c r="A8" s="26" t="s">
        <v>23</v>
      </c>
      <c r="B8" s="115" t="s">
        <v>254</v>
      </c>
      <c r="C8" s="32" t="s">
        <v>18</v>
      </c>
      <c r="D8" s="26">
        <v>300</v>
      </c>
      <c r="E8" s="26" t="s">
        <v>259</v>
      </c>
      <c r="F8" s="182">
        <v>3.57</v>
      </c>
      <c r="G8" s="26">
        <f>BDI!$D$23*100</f>
        <v>26.147062826204646</v>
      </c>
      <c r="H8" s="181">
        <f t="shared" ref="H8:H19" si="0">D8*F8</f>
        <v>1071</v>
      </c>
      <c r="I8" s="181">
        <f t="shared" ref="I8:I19" si="1">D8*F8*(100+G8)/100</f>
        <v>1351.0350428686518</v>
      </c>
    </row>
    <row r="9" spans="1:9" ht="15" x14ac:dyDescent="0.2">
      <c r="A9" s="26" t="s">
        <v>24</v>
      </c>
      <c r="B9" s="116" t="s">
        <v>255</v>
      </c>
      <c r="C9" s="32" t="s">
        <v>7</v>
      </c>
      <c r="D9" s="32">
        <v>1</v>
      </c>
      <c r="E9" s="26" t="str">
        <f>'[4]I-COMPOSIÇÃO SERVIÇOS INICIAIS'!$A$12</f>
        <v>I.1.2</v>
      </c>
      <c r="F9" s="181">
        <f>'[4]I-COMPOSIÇÃO SERVIÇOS INICIAIS'!$H$11</f>
        <v>320.32</v>
      </c>
      <c r="G9" s="26">
        <f>BDI!$D$23*100</f>
        <v>26.147062826204646</v>
      </c>
      <c r="H9" s="181">
        <f t="shared" si="0"/>
        <v>320.32</v>
      </c>
      <c r="I9" s="181">
        <f t="shared" si="1"/>
        <v>404.07427164489872</v>
      </c>
    </row>
    <row r="10" spans="1:9" ht="15" x14ac:dyDescent="0.2">
      <c r="A10" s="26" t="s">
        <v>30</v>
      </c>
      <c r="B10" s="115" t="s">
        <v>256</v>
      </c>
      <c r="C10" s="32" t="s">
        <v>7</v>
      </c>
      <c r="D10" s="32">
        <v>1</v>
      </c>
      <c r="E10" s="26" t="str">
        <f>'[4]I-COMPOSIÇÃO SERVIÇOS INICIAIS'!$A$6</f>
        <v>I.1.3</v>
      </c>
      <c r="F10" s="181">
        <f>'[4]I-COMPOSIÇÃO SERVIÇOS INICIAIS'!$H$5</f>
        <v>2312.21</v>
      </c>
      <c r="G10" s="26">
        <f>BDI!$D$23*100</f>
        <v>26.147062826204646</v>
      </c>
      <c r="H10" s="181">
        <f t="shared" si="0"/>
        <v>2312.21</v>
      </c>
      <c r="I10" s="181">
        <f t="shared" si="1"/>
        <v>2916.7850013737861</v>
      </c>
    </row>
    <row r="11" spans="1:9" ht="15" x14ac:dyDescent="0.2">
      <c r="A11" s="26" t="s">
        <v>25</v>
      </c>
      <c r="B11" s="115" t="s">
        <v>257</v>
      </c>
      <c r="C11" s="32" t="s">
        <v>7</v>
      </c>
      <c r="D11" s="32">
        <v>1</v>
      </c>
      <c r="E11" s="25" t="s">
        <v>14</v>
      </c>
      <c r="F11" s="182">
        <v>1288.07</v>
      </c>
      <c r="G11" s="26">
        <f>BDI!$D$23*100</f>
        <v>26.147062826204646</v>
      </c>
      <c r="H11" s="181">
        <f t="shared" si="0"/>
        <v>1288.07</v>
      </c>
      <c r="I11" s="181">
        <f t="shared" si="1"/>
        <v>1624.8624721454942</v>
      </c>
    </row>
    <row r="12" spans="1:9" ht="15" x14ac:dyDescent="0.2">
      <c r="A12" s="26" t="s">
        <v>26</v>
      </c>
      <c r="B12" s="115" t="s">
        <v>258</v>
      </c>
      <c r="C12" s="32" t="s">
        <v>7</v>
      </c>
      <c r="D12" s="32">
        <v>1</v>
      </c>
      <c r="E12" s="26" t="s">
        <v>260</v>
      </c>
      <c r="F12" s="182">
        <v>3651.64</v>
      </c>
      <c r="G12" s="26">
        <f>BDI!$D$23*100</f>
        <v>26.147062826204646</v>
      </c>
      <c r="H12" s="181">
        <f t="shared" si="0"/>
        <v>3651.64</v>
      </c>
      <c r="I12" s="181">
        <f t="shared" si="1"/>
        <v>4606.4366049868195</v>
      </c>
    </row>
    <row r="13" spans="1:9" ht="15" x14ac:dyDescent="0.2">
      <c r="A13" s="26" t="s">
        <v>27</v>
      </c>
      <c r="B13" s="117" t="s">
        <v>261</v>
      </c>
      <c r="C13" s="32" t="s">
        <v>18</v>
      </c>
      <c r="D13" s="32">
        <v>20</v>
      </c>
      <c r="E13" s="25">
        <v>93207</v>
      </c>
      <c r="F13" s="182">
        <v>521.30999999999995</v>
      </c>
      <c r="G13" s="26">
        <f>BDI!$D$23*100</f>
        <v>26.147062826204646</v>
      </c>
      <c r="H13" s="181">
        <f t="shared" si="0"/>
        <v>10426.199999999999</v>
      </c>
      <c r="I13" s="181">
        <f t="shared" si="1"/>
        <v>13152.345064385747</v>
      </c>
    </row>
    <row r="14" spans="1:9" ht="15" x14ac:dyDescent="0.2">
      <c r="A14" s="26" t="s">
        <v>28</v>
      </c>
      <c r="B14" s="117" t="s">
        <v>262</v>
      </c>
      <c r="C14" s="32" t="s">
        <v>18</v>
      </c>
      <c r="D14" s="32">
        <v>30</v>
      </c>
      <c r="E14" s="100" t="s">
        <v>445</v>
      </c>
      <c r="F14" s="182">
        <v>330.16</v>
      </c>
      <c r="G14" s="26">
        <f>BDI!$D$23*100</f>
        <v>26.147062826204646</v>
      </c>
      <c r="H14" s="181">
        <f t="shared" si="0"/>
        <v>9904.8000000000011</v>
      </c>
      <c r="I14" s="181">
        <f t="shared" si="1"/>
        <v>12494.614278809919</v>
      </c>
    </row>
    <row r="15" spans="1:9" ht="15" x14ac:dyDescent="0.2">
      <c r="A15" s="26" t="s">
        <v>29</v>
      </c>
      <c r="B15" s="117" t="s">
        <v>263</v>
      </c>
      <c r="C15" s="32" t="s">
        <v>18</v>
      </c>
      <c r="D15" s="32">
        <v>40</v>
      </c>
      <c r="E15" s="25">
        <v>93208</v>
      </c>
      <c r="F15" s="182">
        <v>407.26</v>
      </c>
      <c r="G15" s="26">
        <f>BDI!$D$23*100</f>
        <v>26.147062826204646</v>
      </c>
      <c r="H15" s="181">
        <f t="shared" si="0"/>
        <v>16290.4</v>
      </c>
      <c r="I15" s="181">
        <f t="shared" si="1"/>
        <v>20549.861122640039</v>
      </c>
    </row>
    <row r="16" spans="1:9" ht="15" x14ac:dyDescent="0.2">
      <c r="A16" s="26" t="s">
        <v>31</v>
      </c>
      <c r="B16" s="117" t="s">
        <v>264</v>
      </c>
      <c r="C16" s="32" t="s">
        <v>18</v>
      </c>
      <c r="D16" s="32">
        <v>30</v>
      </c>
      <c r="E16" s="25">
        <v>93210</v>
      </c>
      <c r="F16" s="182">
        <v>297.31</v>
      </c>
      <c r="G16" s="26">
        <f>BDI!$D$23*100</f>
        <v>26.147062826204646</v>
      </c>
      <c r="H16" s="181">
        <f t="shared" si="0"/>
        <v>8919.2999999999993</v>
      </c>
      <c r="I16" s="181">
        <f t="shared" si="1"/>
        <v>11251.43497465767</v>
      </c>
    </row>
    <row r="17" spans="1:9" ht="15" x14ac:dyDescent="0.2">
      <c r="A17" s="26" t="s">
        <v>32</v>
      </c>
      <c r="B17" s="115" t="s">
        <v>251</v>
      </c>
      <c r="C17" s="32" t="s">
        <v>18</v>
      </c>
      <c r="D17" s="32">
        <v>25</v>
      </c>
      <c r="E17" s="25">
        <v>85253</v>
      </c>
      <c r="F17" s="182">
        <v>167.64</v>
      </c>
      <c r="G17" s="26">
        <f>BDI!$D$23*100</f>
        <v>26.147062826204646</v>
      </c>
      <c r="H17" s="181">
        <f t="shared" si="0"/>
        <v>4191</v>
      </c>
      <c r="I17" s="181">
        <f t="shared" si="1"/>
        <v>5286.8234030462372</v>
      </c>
    </row>
    <row r="18" spans="1:9" ht="15" x14ac:dyDescent="0.2">
      <c r="A18" s="26" t="s">
        <v>43</v>
      </c>
      <c r="B18" s="117" t="s">
        <v>265</v>
      </c>
      <c r="C18" s="32" t="s">
        <v>18</v>
      </c>
      <c r="D18" s="32">
        <v>6</v>
      </c>
      <c r="E18" s="25" t="s">
        <v>3</v>
      </c>
      <c r="F18" s="182">
        <v>208.09</v>
      </c>
      <c r="G18" s="26">
        <f>BDI!$D$23*100</f>
        <v>26.147062826204646</v>
      </c>
      <c r="H18" s="181">
        <f t="shared" si="0"/>
        <v>1248.54</v>
      </c>
      <c r="I18" s="181">
        <f t="shared" si="1"/>
        <v>1574.9965382102955</v>
      </c>
    </row>
    <row r="19" spans="1:9" ht="15" x14ac:dyDescent="0.2">
      <c r="A19" s="26" t="s">
        <v>44</v>
      </c>
      <c r="B19" s="116" t="s">
        <v>15</v>
      </c>
      <c r="C19" s="26" t="s">
        <v>13</v>
      </c>
      <c r="D19" s="32">
        <v>1</v>
      </c>
      <c r="E19" s="26" t="str">
        <f>'[4]I-COMPOSIÇÃO SERVIÇOS INICIAIS'!$A$20</f>
        <v>I.1.12</v>
      </c>
      <c r="F19" s="181">
        <f>'[4]I-COMPOSIÇÃO SERVIÇOS INICIAIS'!$H$19</f>
        <v>83843.240000000005</v>
      </c>
      <c r="G19" s="26">
        <f>BDI!$D$23*100</f>
        <v>26.147062826204646</v>
      </c>
      <c r="H19" s="181">
        <f t="shared" si="0"/>
        <v>83843.240000000005</v>
      </c>
      <c r="I19" s="181">
        <f t="shared" si="1"/>
        <v>105765.78463832555</v>
      </c>
    </row>
  </sheetData>
  <mergeCells count="7">
    <mergeCell ref="A1:I1"/>
    <mergeCell ref="A2:I2"/>
    <mergeCell ref="A4:A5"/>
    <mergeCell ref="B4:B5"/>
    <mergeCell ref="C4:C5"/>
    <mergeCell ref="A3:I3"/>
    <mergeCell ref="D4:I4"/>
  </mergeCells>
  <conditionalFormatting sqref="B19">
    <cfRule type="expression" dxfId="15" priority="4" stopIfTrue="1">
      <formula>(#REF!="")</formula>
    </cfRule>
  </conditionalFormatting>
  <conditionalFormatting sqref="B9 C8:C18">
    <cfRule type="expression" dxfId="14" priority="7" stopIfTrue="1">
      <formula>(#REF!="")</formula>
    </cfRule>
  </conditionalFormatting>
  <conditionalFormatting sqref="D9:D19">
    <cfRule type="expression" dxfId="13" priority="1" stopIfTrue="1">
      <formula>(#REF!="")</formula>
    </cfRule>
  </conditionalFormatting>
  <pageMargins left="0.70866141732283472" right="0.70866141732283472" top="1.1811023622047245" bottom="0.98425196850393704" header="0.39370078740157483" footer="0.39370078740157483"/>
  <pageSetup paperSize="9" scale="80" fitToHeight="0" orientation="landscape" r:id="rId1"/>
  <headerFooter scaleWithDoc="0">
    <oddFooter>&amp;L&amp;G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80"/>
  <sheetViews>
    <sheetView view="pageLayout" zoomScale="85" zoomScaleNormal="80" zoomScaleSheetLayoutView="90" zoomScalePageLayoutView="85" workbookViewId="0">
      <selection activeCell="B36" sqref="B36"/>
    </sheetView>
  </sheetViews>
  <sheetFormatPr defaultRowHeight="20.100000000000001" customHeight="1" x14ac:dyDescent="0.2"/>
  <cols>
    <col min="1" max="1" width="9.28515625" style="22" customWidth="1"/>
    <col min="2" max="2" width="79.42578125" style="22" customWidth="1"/>
    <col min="3" max="3" width="6.28515625" style="22" customWidth="1"/>
    <col min="4" max="4" width="10.28515625" style="71" customWidth="1"/>
    <col min="5" max="5" width="11.5703125" style="71" customWidth="1"/>
    <col min="6" max="6" width="12.5703125" style="22" customWidth="1"/>
    <col min="7" max="7" width="7.42578125" style="22" bestFit="1" customWidth="1"/>
    <col min="8" max="8" width="16.7109375" style="96" customWidth="1"/>
    <col min="9" max="9" width="19" style="96" customWidth="1"/>
    <col min="10" max="16384" width="9.140625" style="22"/>
  </cols>
  <sheetData>
    <row r="1" spans="1:9" ht="39.75" customHeight="1" x14ac:dyDescent="0.2">
      <c r="A1" s="246" t="s">
        <v>455</v>
      </c>
      <c r="B1" s="246"/>
      <c r="C1" s="246"/>
      <c r="D1" s="247"/>
      <c r="E1" s="247"/>
      <c r="F1" s="247"/>
      <c r="G1" s="247"/>
      <c r="H1" s="247"/>
      <c r="I1" s="247"/>
    </row>
    <row r="2" spans="1:9" ht="18.75" x14ac:dyDescent="0.2">
      <c r="A2" s="248" t="s">
        <v>83</v>
      </c>
      <c r="B2" s="248"/>
      <c r="C2" s="248"/>
      <c r="D2" s="249"/>
      <c r="E2" s="249"/>
      <c r="F2" s="249"/>
      <c r="G2" s="249"/>
      <c r="H2" s="249"/>
      <c r="I2" s="249"/>
    </row>
    <row r="3" spans="1:9" ht="18.75" x14ac:dyDescent="0.2">
      <c r="A3" s="251"/>
      <c r="B3" s="252"/>
      <c r="C3" s="252"/>
      <c r="D3" s="253"/>
      <c r="E3" s="253"/>
      <c r="F3" s="253"/>
      <c r="G3" s="253"/>
      <c r="H3" s="253"/>
      <c r="I3" s="253"/>
    </row>
    <row r="4" spans="1:9" ht="15" customHeight="1" x14ac:dyDescent="0.2">
      <c r="A4" s="250" t="s">
        <v>9</v>
      </c>
      <c r="B4" s="250" t="s">
        <v>76</v>
      </c>
      <c r="C4" s="250" t="s">
        <v>39</v>
      </c>
      <c r="D4" s="242" t="s">
        <v>109</v>
      </c>
      <c r="E4" s="243"/>
      <c r="F4" s="243"/>
      <c r="G4" s="243"/>
      <c r="H4" s="243"/>
      <c r="I4" s="244"/>
    </row>
    <row r="5" spans="1:9" ht="15" customHeight="1" x14ac:dyDescent="0.2">
      <c r="A5" s="250"/>
      <c r="B5" s="250"/>
      <c r="C5" s="250"/>
      <c r="D5" s="80" t="s">
        <v>77</v>
      </c>
      <c r="E5" s="74" t="s">
        <v>4</v>
      </c>
      <c r="F5" s="109" t="s">
        <v>40</v>
      </c>
      <c r="G5" s="23" t="s">
        <v>108</v>
      </c>
      <c r="H5" s="93" t="s">
        <v>253</v>
      </c>
      <c r="I5" s="93" t="s">
        <v>252</v>
      </c>
    </row>
    <row r="6" spans="1:9" s="34" customFormat="1" ht="15" x14ac:dyDescent="0.2">
      <c r="A6" s="29" t="s">
        <v>6</v>
      </c>
      <c r="B6" s="30" t="s">
        <v>46</v>
      </c>
      <c r="C6" s="163"/>
      <c r="D6" s="82"/>
      <c r="E6" s="245"/>
      <c r="F6" s="245"/>
      <c r="G6" s="245"/>
      <c r="H6" s="183">
        <f>H7+H10+H14+H17+H21+H23+H25+H31+H47+H49+H54+H64+H66</f>
        <v>2268050.62</v>
      </c>
      <c r="I6" s="183">
        <f>I7+I10+I14+I17+I21+I23+I25+I31+I47+I49+I54+I64+I66</f>
        <v>2861079.2405415243</v>
      </c>
    </row>
    <row r="7" spans="1:9" s="36" customFormat="1" ht="15" x14ac:dyDescent="0.2">
      <c r="A7" s="31" t="s">
        <v>11</v>
      </c>
      <c r="B7" s="35" t="s">
        <v>19</v>
      </c>
      <c r="C7" s="35"/>
      <c r="D7" s="76"/>
      <c r="E7" s="76"/>
      <c r="F7" s="35"/>
      <c r="G7" s="35"/>
      <c r="H7" s="184">
        <f t="shared" ref="H7:I7" si="0">SUM(H8:H9)</f>
        <v>15295.679999999998</v>
      </c>
      <c r="I7" s="184">
        <f t="shared" si="0"/>
        <v>19295.05105929522</v>
      </c>
    </row>
    <row r="8" spans="1:9" s="34" customFormat="1" ht="15" x14ac:dyDescent="0.2">
      <c r="A8" s="26" t="s">
        <v>33</v>
      </c>
      <c r="B8" s="115" t="s">
        <v>45</v>
      </c>
      <c r="C8" s="27" t="s">
        <v>42</v>
      </c>
      <c r="D8" s="73">
        <v>5311</v>
      </c>
      <c r="E8" s="72">
        <v>85323</v>
      </c>
      <c r="F8" s="181">
        <v>1.7</v>
      </c>
      <c r="G8" s="26">
        <f>BDI!$D$23*100</f>
        <v>26.147062826204646</v>
      </c>
      <c r="H8" s="181">
        <f>D8*F8</f>
        <v>9028.6999999999989</v>
      </c>
      <c r="I8" s="181">
        <f>D8*F8*(100+G8)/100</f>
        <v>11389.439861389539</v>
      </c>
    </row>
    <row r="9" spans="1:9" s="34" customFormat="1" ht="15" x14ac:dyDescent="0.2">
      <c r="A9" s="37" t="s">
        <v>34</v>
      </c>
      <c r="B9" s="118" t="s">
        <v>266</v>
      </c>
      <c r="C9" s="38" t="s">
        <v>42</v>
      </c>
      <c r="D9" s="77">
        <v>5311</v>
      </c>
      <c r="E9" s="77">
        <v>73682</v>
      </c>
      <c r="F9" s="187">
        <v>1.18</v>
      </c>
      <c r="G9" s="26">
        <f>BDI!$D$23*100</f>
        <v>26.147062826204646</v>
      </c>
      <c r="H9" s="185">
        <f>D9*F9</f>
        <v>6266.98</v>
      </c>
      <c r="I9" s="185">
        <f>D9*F9*(100+G9)/100</f>
        <v>7905.6111979056786</v>
      </c>
    </row>
    <row r="10" spans="1:9" s="36" customFormat="1" ht="15" x14ac:dyDescent="0.2">
      <c r="A10" s="31" t="s">
        <v>12</v>
      </c>
      <c r="B10" s="35" t="s">
        <v>47</v>
      </c>
      <c r="C10" s="35"/>
      <c r="D10" s="76"/>
      <c r="E10" s="78"/>
      <c r="F10" s="186"/>
      <c r="G10" s="28"/>
      <c r="H10" s="186">
        <f t="shared" ref="H10:I10" si="1">SUM(H11:H13)</f>
        <v>14841.71</v>
      </c>
      <c r="I10" s="186">
        <f t="shared" si="1"/>
        <v>18722.381238183094</v>
      </c>
    </row>
    <row r="11" spans="1:9" s="34" customFormat="1" ht="15" x14ac:dyDescent="0.2">
      <c r="A11" s="26" t="s">
        <v>35</v>
      </c>
      <c r="B11" s="115" t="s">
        <v>267</v>
      </c>
      <c r="C11" s="27" t="s">
        <v>42</v>
      </c>
      <c r="D11" s="73">
        <v>5311</v>
      </c>
      <c r="E11" s="72" t="s">
        <v>330</v>
      </c>
      <c r="F11" s="188">
        <v>1.89</v>
      </c>
      <c r="G11" s="26">
        <f>BDI!$D$23*100</f>
        <v>26.147062826204646</v>
      </c>
      <c r="H11" s="181">
        <f>D11*F11</f>
        <v>10037.789999999999</v>
      </c>
      <c r="I11" s="181">
        <f>D11*F11*(100+G11)/100</f>
        <v>12662.377257662485</v>
      </c>
    </row>
    <row r="12" spans="1:9" s="34" customFormat="1" ht="15" x14ac:dyDescent="0.2">
      <c r="A12" s="26" t="s">
        <v>36</v>
      </c>
      <c r="B12" s="115" t="s">
        <v>268</v>
      </c>
      <c r="C12" s="25" t="s">
        <v>0</v>
      </c>
      <c r="D12" s="72">
        <v>53</v>
      </c>
      <c r="E12" s="72" t="s">
        <v>270</v>
      </c>
      <c r="F12" s="188">
        <v>50.93</v>
      </c>
      <c r="G12" s="26">
        <f>BDI!$D$23*100</f>
        <v>26.147062826204646</v>
      </c>
      <c r="H12" s="181">
        <f>D12*F12</f>
        <v>2699.29</v>
      </c>
      <c r="I12" s="181">
        <f>D12*F12*(100+G12)/100</f>
        <v>3405.0750521614596</v>
      </c>
    </row>
    <row r="13" spans="1:9" s="34" customFormat="1" ht="15" x14ac:dyDescent="0.2">
      <c r="A13" s="26" t="s">
        <v>37</v>
      </c>
      <c r="B13" s="115" t="s">
        <v>269</v>
      </c>
      <c r="C13" s="25" t="s">
        <v>0</v>
      </c>
      <c r="D13" s="72">
        <v>53</v>
      </c>
      <c r="E13" s="72" t="s">
        <v>271</v>
      </c>
      <c r="F13" s="188">
        <v>39.71</v>
      </c>
      <c r="G13" s="26">
        <f>BDI!$D$23*100</f>
        <v>26.147062826204646</v>
      </c>
      <c r="H13" s="181">
        <f>D13*F13</f>
        <v>2104.63</v>
      </c>
      <c r="I13" s="181">
        <f>D13*F13*(100+G13)/100</f>
        <v>2654.9289283591511</v>
      </c>
    </row>
    <row r="14" spans="1:9" s="36" customFormat="1" ht="15" x14ac:dyDescent="0.2">
      <c r="A14" s="31" t="s">
        <v>52</v>
      </c>
      <c r="B14" s="31" t="s">
        <v>106</v>
      </c>
      <c r="C14" s="35"/>
      <c r="D14" s="76"/>
      <c r="E14" s="76"/>
      <c r="F14" s="184"/>
      <c r="G14" s="28"/>
      <c r="H14" s="184">
        <f>SUM(H15:H16)</f>
        <v>72079.010000000009</v>
      </c>
      <c r="I14" s="184">
        <f>SUM(I15:I16)</f>
        <v>90925.554029206338</v>
      </c>
    </row>
    <row r="15" spans="1:9" s="34" customFormat="1" ht="15" x14ac:dyDescent="0.2">
      <c r="A15" s="114" t="s">
        <v>452</v>
      </c>
      <c r="B15" s="110" t="s">
        <v>446</v>
      </c>
      <c r="C15" s="25" t="s">
        <v>2</v>
      </c>
      <c r="D15" s="72">
        <v>2543</v>
      </c>
      <c r="E15" s="72">
        <v>90105</v>
      </c>
      <c r="F15" s="188">
        <v>11.07</v>
      </c>
      <c r="G15" s="26">
        <f>BDI!$D$23*100</f>
        <v>26.147062826204646</v>
      </c>
      <c r="H15" s="181">
        <f>D15*F15</f>
        <v>28151.010000000002</v>
      </c>
      <c r="I15" s="181">
        <f>D15*F15*(100+G15)/100</f>
        <v>35511.672270911156</v>
      </c>
    </row>
    <row r="16" spans="1:9" s="34" customFormat="1" ht="15" x14ac:dyDescent="0.2">
      <c r="A16" s="114" t="s">
        <v>453</v>
      </c>
      <c r="B16" s="110" t="s">
        <v>447</v>
      </c>
      <c r="C16" s="25" t="s">
        <v>2</v>
      </c>
      <c r="D16" s="73">
        <v>5168</v>
      </c>
      <c r="E16" s="73">
        <v>90108</v>
      </c>
      <c r="F16" s="188">
        <v>8.5</v>
      </c>
      <c r="G16" s="26">
        <f>BDI!$D$23*100</f>
        <v>26.147062826204646</v>
      </c>
      <c r="H16" s="181">
        <f>D16*F16</f>
        <v>43928</v>
      </c>
      <c r="I16" s="181">
        <f>D16*F16*(100+G16)/100</f>
        <v>55413.881758295174</v>
      </c>
    </row>
    <row r="17" spans="1:9" s="36" customFormat="1" ht="15" x14ac:dyDescent="0.2">
      <c r="A17" s="31" t="s">
        <v>53</v>
      </c>
      <c r="B17" s="35" t="s">
        <v>48</v>
      </c>
      <c r="C17" s="39"/>
      <c r="D17" s="83"/>
      <c r="E17" s="76"/>
      <c r="F17" s="184"/>
      <c r="G17" s="28"/>
      <c r="H17" s="184">
        <f>SUM(H18:H20)</f>
        <v>217023.72</v>
      </c>
      <c r="I17" s="184">
        <f>SUM(I18:I20)</f>
        <v>273769.04841616645</v>
      </c>
    </row>
    <row r="18" spans="1:9" s="34" customFormat="1" ht="15" x14ac:dyDescent="0.2">
      <c r="A18" s="26" t="s">
        <v>55</v>
      </c>
      <c r="B18" s="123" t="s">
        <v>456</v>
      </c>
      <c r="C18" s="124" t="s">
        <v>41</v>
      </c>
      <c r="D18" s="72">
        <v>375</v>
      </c>
      <c r="E18" s="72">
        <v>73692</v>
      </c>
      <c r="F18" s="189">
        <v>89.96</v>
      </c>
      <c r="G18" s="26">
        <f>BDI!$D$23*100</f>
        <v>26.147062826204646</v>
      </c>
      <c r="H18" s="181">
        <f>D18*F18</f>
        <v>33735</v>
      </c>
      <c r="I18" s="181">
        <f>D18*F18*(100+G18)/100</f>
        <v>42555.711644420138</v>
      </c>
    </row>
    <row r="19" spans="1:9" s="34" customFormat="1" ht="15" x14ac:dyDescent="0.2">
      <c r="A19" s="26" t="s">
        <v>85</v>
      </c>
      <c r="B19" s="115" t="s">
        <v>49</v>
      </c>
      <c r="C19" s="25" t="s">
        <v>2</v>
      </c>
      <c r="D19" s="72">
        <v>1405</v>
      </c>
      <c r="E19" s="72" t="s">
        <v>73</v>
      </c>
      <c r="F19" s="188">
        <v>35.76</v>
      </c>
      <c r="G19" s="26">
        <f>BDI!$D$23*100</f>
        <v>26.147062826204646</v>
      </c>
      <c r="H19" s="181">
        <f>D19*F19</f>
        <v>50242.799999999996</v>
      </c>
      <c r="I19" s="181">
        <f>D19*F19*(100+G19)/100</f>
        <v>63379.816481644346</v>
      </c>
    </row>
    <row r="20" spans="1:9" s="34" customFormat="1" ht="15" x14ac:dyDescent="0.2">
      <c r="A20" s="26" t="s">
        <v>86</v>
      </c>
      <c r="B20" s="115" t="s">
        <v>84</v>
      </c>
      <c r="C20" s="25" t="s">
        <v>2</v>
      </c>
      <c r="D20" s="72">
        <v>5628</v>
      </c>
      <c r="E20" s="72" t="s">
        <v>291</v>
      </c>
      <c r="F20" s="188">
        <v>23.64</v>
      </c>
      <c r="G20" s="26">
        <f>BDI!$D$23*100</f>
        <v>26.147062826204646</v>
      </c>
      <c r="H20" s="181">
        <f>D20*F20</f>
        <v>133045.92000000001</v>
      </c>
      <c r="I20" s="181">
        <f>D20*F20*(100+G20)/100</f>
        <v>167833.52029010199</v>
      </c>
    </row>
    <row r="21" spans="1:9" s="36" customFormat="1" ht="15" x14ac:dyDescent="0.2">
      <c r="A21" s="31" t="s">
        <v>54</v>
      </c>
      <c r="B21" s="35" t="s">
        <v>50</v>
      </c>
      <c r="C21" s="39"/>
      <c r="D21" s="83"/>
      <c r="E21" s="76"/>
      <c r="F21" s="184"/>
      <c r="G21" s="28"/>
      <c r="H21" s="184">
        <f>SUM(H22:H22)</f>
        <v>668479.03999999992</v>
      </c>
      <c r="I21" s="184">
        <f>SUM(I22:I22)</f>
        <v>843266.67456880957</v>
      </c>
    </row>
    <row r="22" spans="1:9" s="34" customFormat="1" ht="15" x14ac:dyDescent="0.2">
      <c r="A22" s="26" t="s">
        <v>56</v>
      </c>
      <c r="B22" s="115" t="s">
        <v>272</v>
      </c>
      <c r="C22" s="25" t="s">
        <v>18</v>
      </c>
      <c r="D22" s="72">
        <v>13648</v>
      </c>
      <c r="E22" s="72">
        <v>83868</v>
      </c>
      <c r="F22" s="190">
        <v>48.98</v>
      </c>
      <c r="G22" s="26">
        <f>BDI!$D$23*100</f>
        <v>26.147062826204646</v>
      </c>
      <c r="H22" s="181">
        <f>D22*F22</f>
        <v>668479.03999999992</v>
      </c>
      <c r="I22" s="181">
        <f>D22*F22*(100+G22)/100</f>
        <v>843266.67456880957</v>
      </c>
    </row>
    <row r="23" spans="1:9" s="36" customFormat="1" ht="15" x14ac:dyDescent="0.2">
      <c r="A23" s="31" t="s">
        <v>87</v>
      </c>
      <c r="B23" s="35" t="s">
        <v>51</v>
      </c>
      <c r="C23" s="39"/>
      <c r="D23" s="83"/>
      <c r="E23" s="76"/>
      <c r="F23" s="184"/>
      <c r="G23" s="28"/>
      <c r="H23" s="184">
        <f t="shared" ref="H23:I23" si="2">SUM(H24)</f>
        <v>5218.17</v>
      </c>
      <c r="I23" s="184">
        <f t="shared" si="2"/>
        <v>6582.5681882781628</v>
      </c>
    </row>
    <row r="24" spans="1:9" s="34" customFormat="1" ht="15" x14ac:dyDescent="0.2">
      <c r="A24" s="26" t="s">
        <v>57</v>
      </c>
      <c r="B24" s="115" t="s">
        <v>273</v>
      </c>
      <c r="C24" s="25" t="s">
        <v>38</v>
      </c>
      <c r="D24" s="72">
        <v>843</v>
      </c>
      <c r="E24" s="72" t="s">
        <v>294</v>
      </c>
      <c r="F24" s="188">
        <v>6.19</v>
      </c>
      <c r="G24" s="26">
        <f>BDI!$D$23*100</f>
        <v>26.147062826204646</v>
      </c>
      <c r="H24" s="181">
        <f>D24*F24</f>
        <v>5218.17</v>
      </c>
      <c r="I24" s="181">
        <f>D24*F24*(100+G24)/100</f>
        <v>6582.5681882781628</v>
      </c>
    </row>
    <row r="25" spans="1:9" s="36" customFormat="1" ht="15" x14ac:dyDescent="0.2">
      <c r="A25" s="31" t="s">
        <v>58</v>
      </c>
      <c r="B25" s="35" t="s">
        <v>72</v>
      </c>
      <c r="C25" s="39"/>
      <c r="D25" s="83"/>
      <c r="E25" s="76"/>
      <c r="F25" s="184"/>
      <c r="G25" s="28"/>
      <c r="H25" s="184">
        <f t="shared" ref="H25:I25" si="3">SUM(H26:H30)</f>
        <v>10779.199999999999</v>
      </c>
      <c r="I25" s="184">
        <f t="shared" si="3"/>
        <v>13597.644196162251</v>
      </c>
    </row>
    <row r="26" spans="1:9" s="34" customFormat="1" ht="15" x14ac:dyDescent="0.2">
      <c r="A26" s="26" t="s">
        <v>59</v>
      </c>
      <c r="B26" s="115" t="s">
        <v>274</v>
      </c>
      <c r="C26" s="25" t="s">
        <v>41</v>
      </c>
      <c r="D26" s="72">
        <v>5</v>
      </c>
      <c r="E26" s="72" t="s">
        <v>292</v>
      </c>
      <c r="F26" s="188">
        <v>71.19</v>
      </c>
      <c r="G26" s="26">
        <f>BDI!$D$23*100</f>
        <v>26.147062826204646</v>
      </c>
      <c r="H26" s="181">
        <f>D26*F26</f>
        <v>355.95</v>
      </c>
      <c r="I26" s="181">
        <f>D26*F26*(100+G26)/100</f>
        <v>449.02047012987538</v>
      </c>
    </row>
    <row r="27" spans="1:9" s="34" customFormat="1" ht="15" x14ac:dyDescent="0.2">
      <c r="A27" s="26" t="s">
        <v>89</v>
      </c>
      <c r="B27" s="119" t="s">
        <v>451</v>
      </c>
      <c r="C27" s="25" t="s">
        <v>18</v>
      </c>
      <c r="D27" s="72">
        <v>53</v>
      </c>
      <c r="E27" s="72">
        <v>5970</v>
      </c>
      <c r="F27" s="188">
        <v>47.79</v>
      </c>
      <c r="G27" s="26">
        <f>BDI!$D$23*100</f>
        <v>26.147062826204646</v>
      </c>
      <c r="H27" s="181">
        <f>D27*F27</f>
        <v>2532.87</v>
      </c>
      <c r="I27" s="181">
        <f>D27*F27*(100+G27)/100</f>
        <v>3195.1411102060893</v>
      </c>
    </row>
    <row r="28" spans="1:9" s="34" customFormat="1" ht="15" x14ac:dyDescent="0.2">
      <c r="A28" s="26" t="s">
        <v>90</v>
      </c>
      <c r="B28" s="119" t="s">
        <v>448</v>
      </c>
      <c r="C28" s="25" t="s">
        <v>75</v>
      </c>
      <c r="D28" s="72">
        <v>473</v>
      </c>
      <c r="E28" s="72">
        <v>92917</v>
      </c>
      <c r="F28" s="188">
        <v>9.11</v>
      </c>
      <c r="G28" s="26">
        <f>BDI!$D$23*100</f>
        <v>26.147062826204646</v>
      </c>
      <c r="H28" s="181">
        <f>D28*F28</f>
        <v>4309.03</v>
      </c>
      <c r="I28" s="181">
        <f>D28*F28*(100+G28)/100</f>
        <v>5435.7147813000056</v>
      </c>
    </row>
    <row r="29" spans="1:9" s="34" customFormat="1" ht="15" x14ac:dyDescent="0.2">
      <c r="A29" s="26" t="s">
        <v>91</v>
      </c>
      <c r="B29" s="115" t="s">
        <v>275</v>
      </c>
      <c r="C29" s="102" t="s">
        <v>41</v>
      </c>
      <c r="D29" s="73">
        <v>5</v>
      </c>
      <c r="E29" s="103" t="s">
        <v>449</v>
      </c>
      <c r="F29" s="188">
        <v>320.2</v>
      </c>
      <c r="G29" s="26">
        <f>BDI!$D$23*100</f>
        <v>26.147062826204646</v>
      </c>
      <c r="H29" s="181">
        <f>D29*F29</f>
        <v>1601</v>
      </c>
      <c r="I29" s="181">
        <f>D29*F29*(100+G29)/100</f>
        <v>2019.6144758475366</v>
      </c>
    </row>
    <row r="30" spans="1:9" s="34" customFormat="1" ht="30" x14ac:dyDescent="0.2">
      <c r="A30" s="26" t="s">
        <v>92</v>
      </c>
      <c r="B30" s="115" t="s">
        <v>276</v>
      </c>
      <c r="C30" s="27" t="s">
        <v>41</v>
      </c>
      <c r="D30" s="73">
        <v>5</v>
      </c>
      <c r="E30" s="104" t="s">
        <v>450</v>
      </c>
      <c r="F30" s="188">
        <v>396.07</v>
      </c>
      <c r="G30" s="26">
        <f>BDI!$D$23*100</f>
        <v>26.147062826204646</v>
      </c>
      <c r="H30" s="181">
        <f>D30*F30</f>
        <v>1980.35</v>
      </c>
      <c r="I30" s="181">
        <f>D30*F30*(100+G30)/100</f>
        <v>2498.1533586787436</v>
      </c>
    </row>
    <row r="31" spans="1:9" s="36" customFormat="1" ht="15" x14ac:dyDescent="0.2">
      <c r="A31" s="35" t="s">
        <v>60</v>
      </c>
      <c r="B31" s="35" t="s">
        <v>68</v>
      </c>
      <c r="C31" s="39"/>
      <c r="D31" s="83"/>
      <c r="E31" s="76"/>
      <c r="F31" s="184"/>
      <c r="G31" s="28"/>
      <c r="H31" s="184">
        <f>SUM(H32:H46)</f>
        <v>104001.85</v>
      </c>
      <c r="I31" s="184">
        <f>SUM(I32:I46)</f>
        <v>131195.27905991513</v>
      </c>
    </row>
    <row r="32" spans="1:9" s="34" customFormat="1" ht="15" x14ac:dyDescent="0.2">
      <c r="A32" s="27" t="s">
        <v>61</v>
      </c>
      <c r="B32" s="120" t="s">
        <v>392</v>
      </c>
      <c r="C32" s="75" t="s">
        <v>17</v>
      </c>
      <c r="D32" s="72">
        <v>31</v>
      </c>
      <c r="E32" s="72" t="str">
        <f>'[4]II-COMPOSIÇÃO REDE COLETORA'!$A$19</f>
        <v>II.8.1</v>
      </c>
      <c r="F32" s="189">
        <f>'[4]II-COMPOSIÇÃO REDE COLETORA'!$H$18</f>
        <v>758.83</v>
      </c>
      <c r="G32" s="26">
        <f>BDI!$D$23*100</f>
        <v>26.147062826204646</v>
      </c>
      <c r="H32" s="181">
        <f>D32*F32</f>
        <v>23523.73</v>
      </c>
      <c r="I32" s="181">
        <f>D32*F32*(100+G32)/100</f>
        <v>29674.494462166749</v>
      </c>
    </row>
    <row r="33" spans="1:9" s="34" customFormat="1" ht="15" x14ac:dyDescent="0.2">
      <c r="A33" s="27" t="s">
        <v>93</v>
      </c>
      <c r="B33" s="120" t="s">
        <v>393</v>
      </c>
      <c r="C33" s="75" t="s">
        <v>17</v>
      </c>
      <c r="D33" s="72">
        <v>4</v>
      </c>
      <c r="E33" s="72" t="str">
        <f>'[4]II-COMPOSIÇÃO REDE COLETORA'!$A$32</f>
        <v>II.8.2</v>
      </c>
      <c r="F33" s="189">
        <f>'[4]II-COMPOSIÇÃO REDE COLETORA'!$H$31</f>
        <v>1319.96</v>
      </c>
      <c r="G33" s="26">
        <f>BDI!$D$23*100</f>
        <v>26.147062826204646</v>
      </c>
      <c r="H33" s="181">
        <f t="shared" ref="H33:H46" si="4">D33*F33</f>
        <v>5279.84</v>
      </c>
      <c r="I33" s="181">
        <f t="shared" ref="I33:I46" si="5">D33*F33*(100+G33)/100</f>
        <v>6660.3630819230839</v>
      </c>
    </row>
    <row r="34" spans="1:9" s="34" customFormat="1" ht="15" x14ac:dyDescent="0.2">
      <c r="A34" s="27" t="s">
        <v>430</v>
      </c>
      <c r="B34" s="120" t="s">
        <v>394</v>
      </c>
      <c r="C34" s="75" t="s">
        <v>17</v>
      </c>
      <c r="D34" s="72">
        <v>1</v>
      </c>
      <c r="E34" s="72" t="str">
        <f>'[4]II-COMPOSIÇÃO REDE COLETORA'!$A$46</f>
        <v>II.8.3</v>
      </c>
      <c r="F34" s="189">
        <f>'[4]II-COMPOSIÇÃO REDE COLETORA'!$H$45</f>
        <v>1319.96</v>
      </c>
      <c r="G34" s="26">
        <f>BDI!$D$23*100</f>
        <v>26.147062826204646</v>
      </c>
      <c r="H34" s="181">
        <f t="shared" si="4"/>
        <v>1319.96</v>
      </c>
      <c r="I34" s="181">
        <f t="shared" si="5"/>
        <v>1665.090770480771</v>
      </c>
    </row>
    <row r="35" spans="1:9" s="34" customFormat="1" ht="15" x14ac:dyDescent="0.2">
      <c r="A35" s="27" t="s">
        <v>431</v>
      </c>
      <c r="B35" s="121" t="s">
        <v>395</v>
      </c>
      <c r="C35" s="75" t="s">
        <v>17</v>
      </c>
      <c r="D35" s="72">
        <v>1</v>
      </c>
      <c r="E35" s="72" t="str">
        <f>'[4]II-COMPOSIÇÃO REDE COLETORA'!$A$60</f>
        <v>II.8.4</v>
      </c>
      <c r="F35" s="189">
        <f>'[4]II-COMPOSIÇÃO REDE COLETORA'!$H$59</f>
        <v>1531.96</v>
      </c>
      <c r="G35" s="26">
        <f>BDI!$D$23*100</f>
        <v>26.147062826204646</v>
      </c>
      <c r="H35" s="181">
        <f t="shared" si="4"/>
        <v>1531.96</v>
      </c>
      <c r="I35" s="181">
        <f t="shared" si="5"/>
        <v>1932.5225436723247</v>
      </c>
    </row>
    <row r="36" spans="1:9" s="34" customFormat="1" ht="15" x14ac:dyDescent="0.2">
      <c r="A36" s="27" t="s">
        <v>432</v>
      </c>
      <c r="B36" s="121" t="s">
        <v>396</v>
      </c>
      <c r="C36" s="75" t="s">
        <v>17</v>
      </c>
      <c r="D36" s="72">
        <v>1</v>
      </c>
      <c r="E36" s="72" t="str">
        <f>'[4]II-COMPOSIÇÃO REDE COLETORA'!$A$75</f>
        <v>II.8.5</v>
      </c>
      <c r="F36" s="189">
        <f>'[4]II-COMPOSIÇÃO REDE COLETORA'!$H$74</f>
        <v>1319.96</v>
      </c>
      <c r="G36" s="26">
        <f>BDI!$D$23*100</f>
        <v>26.147062826204646</v>
      </c>
      <c r="H36" s="181">
        <f t="shared" si="4"/>
        <v>1319.96</v>
      </c>
      <c r="I36" s="181">
        <f t="shared" si="5"/>
        <v>1665.090770480771</v>
      </c>
    </row>
    <row r="37" spans="1:9" s="34" customFormat="1" ht="15" x14ac:dyDescent="0.2">
      <c r="A37" s="27" t="s">
        <v>433</v>
      </c>
      <c r="B37" s="121" t="s">
        <v>397</v>
      </c>
      <c r="C37" s="75" t="s">
        <v>17</v>
      </c>
      <c r="D37" s="72">
        <v>7</v>
      </c>
      <c r="E37" s="72" t="str">
        <f>'[4]II-COMPOSIÇÃO REDE COLETORA'!$A$89</f>
        <v>II.8.6</v>
      </c>
      <c r="F37" s="189">
        <f>'[4]II-COMPOSIÇÃO REDE COLETORA'!$H$88</f>
        <v>1655.96</v>
      </c>
      <c r="G37" s="26">
        <f>BDI!$D$23*100</f>
        <v>26.147062826204646</v>
      </c>
      <c r="H37" s="181">
        <f t="shared" si="4"/>
        <v>11591.720000000001</v>
      </c>
      <c r="I37" s="181">
        <f t="shared" si="5"/>
        <v>14622.614311037732</v>
      </c>
    </row>
    <row r="38" spans="1:9" s="34" customFormat="1" ht="15" x14ac:dyDescent="0.2">
      <c r="A38" s="27" t="s">
        <v>434</v>
      </c>
      <c r="B38" s="121" t="s">
        <v>398</v>
      </c>
      <c r="C38" s="75" t="s">
        <v>17</v>
      </c>
      <c r="D38" s="72">
        <v>1</v>
      </c>
      <c r="E38" s="72" t="str">
        <f>'[4]II-COMPOSIÇÃO REDE COLETORA'!$A$104</f>
        <v>II.8.7</v>
      </c>
      <c r="F38" s="189">
        <f>'[4]II-COMPOSIÇÃO REDE COLETORA'!$H$103</f>
        <v>1561.96</v>
      </c>
      <c r="G38" s="26">
        <f>BDI!$D$23*100</f>
        <v>26.147062826204646</v>
      </c>
      <c r="H38" s="181">
        <f t="shared" si="4"/>
        <v>1561.96</v>
      </c>
      <c r="I38" s="181">
        <f t="shared" si="5"/>
        <v>1970.3666625201863</v>
      </c>
    </row>
    <row r="39" spans="1:9" s="34" customFormat="1" ht="15" x14ac:dyDescent="0.2">
      <c r="A39" s="27" t="s">
        <v>435</v>
      </c>
      <c r="B39" s="121" t="s">
        <v>399</v>
      </c>
      <c r="C39" s="75" t="s">
        <v>17</v>
      </c>
      <c r="D39" s="72">
        <v>5</v>
      </c>
      <c r="E39" s="72" t="str">
        <f>'[4]II-COMPOSIÇÃO REDE COLETORA'!$A$118</f>
        <v>II.8.8</v>
      </c>
      <c r="F39" s="25">
        <f>'[4]II-COMPOSIÇÃO REDE COLETORA'!$H$117</f>
        <v>1773.96</v>
      </c>
      <c r="G39" s="26">
        <f>BDI!$D$23*100</f>
        <v>26.147062826204646</v>
      </c>
      <c r="H39" s="94">
        <f t="shared" si="4"/>
        <v>8869.7999999999993</v>
      </c>
      <c r="I39" s="94">
        <f t="shared" si="5"/>
        <v>11188.992178558698</v>
      </c>
    </row>
    <row r="40" spans="1:9" s="34" customFormat="1" ht="15" x14ac:dyDescent="0.2">
      <c r="A40" s="27" t="s">
        <v>436</v>
      </c>
      <c r="B40" s="121" t="s">
        <v>400</v>
      </c>
      <c r="C40" s="75" t="s">
        <v>17</v>
      </c>
      <c r="D40" s="72">
        <v>1</v>
      </c>
      <c r="E40" s="72" t="str">
        <f>'[4]II-COMPOSIÇÃO REDE COLETORA'!$A$133</f>
        <v>II.8.9</v>
      </c>
      <c r="F40" s="25">
        <f>'[4]II-COMPOSIÇÃO REDE COLETORA'!$H$132</f>
        <v>1773.96</v>
      </c>
      <c r="G40" s="26">
        <f>BDI!$D$23*100</f>
        <v>26.147062826204646</v>
      </c>
      <c r="H40" s="94">
        <f t="shared" si="4"/>
        <v>1773.96</v>
      </c>
      <c r="I40" s="94">
        <f t="shared" si="5"/>
        <v>2237.7984357117398</v>
      </c>
    </row>
    <row r="41" spans="1:9" s="34" customFormat="1" ht="15" x14ac:dyDescent="0.2">
      <c r="A41" s="27" t="s">
        <v>437</v>
      </c>
      <c r="B41" s="121" t="s">
        <v>401</v>
      </c>
      <c r="C41" s="75" t="s">
        <v>17</v>
      </c>
      <c r="D41" s="98">
        <v>6</v>
      </c>
      <c r="E41" s="72" t="str">
        <f>'[4]II-COMPOSIÇÃO REDE COLETORA'!$A$148</f>
        <v>II.8.10</v>
      </c>
      <c r="F41" s="25">
        <f>'[4]II-COMPOSIÇÃO REDE COLETORA'!$H$147</f>
        <v>1655.96</v>
      </c>
      <c r="G41" s="26">
        <f>BDI!$D$23*100</f>
        <v>26.147062826204646</v>
      </c>
      <c r="H41" s="94">
        <f t="shared" si="4"/>
        <v>9935.76</v>
      </c>
      <c r="I41" s="94">
        <f t="shared" si="5"/>
        <v>12533.669409460912</v>
      </c>
    </row>
    <row r="42" spans="1:9" s="34" customFormat="1" ht="15" x14ac:dyDescent="0.2">
      <c r="A42" s="27" t="s">
        <v>438</v>
      </c>
      <c r="B42" s="121" t="s">
        <v>402</v>
      </c>
      <c r="C42" s="75" t="s">
        <v>17</v>
      </c>
      <c r="D42" s="98">
        <v>3</v>
      </c>
      <c r="E42" s="72" t="str">
        <f>'[4]II-COMPOSIÇÃO REDE COLETORA'!$A$163</f>
        <v>II.8.11</v>
      </c>
      <c r="F42" s="25">
        <f>'[4]II-COMPOSIÇÃO REDE COLETORA'!$H$162</f>
        <v>1965.96</v>
      </c>
      <c r="G42" s="26">
        <f>BDI!$D$23*100</f>
        <v>26.147062826204646</v>
      </c>
      <c r="H42" s="94">
        <f t="shared" si="4"/>
        <v>5897.88</v>
      </c>
      <c r="I42" s="94">
        <f t="shared" si="5"/>
        <v>7440.0023890141583</v>
      </c>
    </row>
    <row r="43" spans="1:9" s="34" customFormat="1" ht="15" x14ac:dyDescent="0.2">
      <c r="A43" s="27" t="s">
        <v>439</v>
      </c>
      <c r="B43" s="121" t="s">
        <v>403</v>
      </c>
      <c r="C43" s="75" t="s">
        <v>17</v>
      </c>
      <c r="D43" s="98">
        <v>6</v>
      </c>
      <c r="E43" s="72" t="str">
        <f>'[4]II-COMPOSIÇÃO REDE COLETORA'!$A$179</f>
        <v>II.8.12</v>
      </c>
      <c r="F43" s="25">
        <f>'[4]II-COMPOSIÇÃO REDE COLETORA'!$H$178</f>
        <v>1655.96</v>
      </c>
      <c r="G43" s="26">
        <f>BDI!$D$23*100</f>
        <v>26.147062826204646</v>
      </c>
      <c r="H43" s="94">
        <f t="shared" si="4"/>
        <v>9935.76</v>
      </c>
      <c r="I43" s="94">
        <f t="shared" si="5"/>
        <v>12533.669409460912</v>
      </c>
    </row>
    <row r="44" spans="1:9" s="34" customFormat="1" ht="15" x14ac:dyDescent="0.2">
      <c r="A44" s="27" t="s">
        <v>440</v>
      </c>
      <c r="B44" s="121" t="s">
        <v>404</v>
      </c>
      <c r="C44" s="75" t="s">
        <v>17</v>
      </c>
      <c r="D44" s="98">
        <v>5</v>
      </c>
      <c r="E44" s="72" t="str">
        <f>'[4]II-COMPOSIÇÃO REDE COLETORA'!$A$194</f>
        <v>II.8.13</v>
      </c>
      <c r="F44" s="25">
        <f>'[4]II-COMPOSIÇÃO REDE COLETORA'!$H$193</f>
        <v>1995.96</v>
      </c>
      <c r="G44" s="26">
        <f>BDI!$D$23*100</f>
        <v>26.147062826204646</v>
      </c>
      <c r="H44" s="94">
        <f t="shared" si="4"/>
        <v>9979.7999999999993</v>
      </c>
      <c r="I44" s="94">
        <f t="shared" si="5"/>
        <v>12589.224575929569</v>
      </c>
    </row>
    <row r="45" spans="1:9" s="34" customFormat="1" ht="15" x14ac:dyDescent="0.2">
      <c r="A45" s="27" t="s">
        <v>441</v>
      </c>
      <c r="B45" s="121" t="s">
        <v>405</v>
      </c>
      <c r="C45" s="75" t="s">
        <v>17</v>
      </c>
      <c r="D45" s="98">
        <v>5</v>
      </c>
      <c r="E45" s="72" t="str">
        <f>'[4]II-COMPOSIÇÃO REDE COLETORA'!$A$209</f>
        <v>II.8.14</v>
      </c>
      <c r="F45" s="25">
        <f>'[4]II-COMPOSIÇÃO REDE COLETORA'!$H$208</f>
        <v>1877.96</v>
      </c>
      <c r="G45" s="26">
        <f>BDI!$D$23*100</f>
        <v>26.147062826204646</v>
      </c>
      <c r="H45" s="94">
        <f t="shared" si="4"/>
        <v>9389.7999999999993</v>
      </c>
      <c r="I45" s="94">
        <f t="shared" si="5"/>
        <v>11844.956905254963</v>
      </c>
    </row>
    <row r="46" spans="1:9" s="34" customFormat="1" ht="15" x14ac:dyDescent="0.2">
      <c r="A46" s="27" t="s">
        <v>442</v>
      </c>
      <c r="B46" s="121" t="s">
        <v>406</v>
      </c>
      <c r="C46" s="75" t="s">
        <v>17</v>
      </c>
      <c r="D46" s="98">
        <v>1</v>
      </c>
      <c r="E46" s="72" t="str">
        <f>'[4]II-COMPOSIÇÃO REDE COLETORA'!$A$224</f>
        <v>II.8.15</v>
      </c>
      <c r="F46" s="25">
        <f>'[4]II-COMPOSIÇÃO REDE COLETORA'!$H$223</f>
        <v>2089.96</v>
      </c>
      <c r="G46" s="26">
        <f>BDI!$D$23*100</f>
        <v>26.147062826204646</v>
      </c>
      <c r="H46" s="94">
        <f t="shared" si="4"/>
        <v>2089.96</v>
      </c>
      <c r="I46" s="94">
        <f t="shared" si="5"/>
        <v>2636.4231542425468</v>
      </c>
    </row>
    <row r="47" spans="1:9" s="36" customFormat="1" ht="15" x14ac:dyDescent="0.2">
      <c r="A47" s="35" t="s">
        <v>62</v>
      </c>
      <c r="B47" s="35" t="s">
        <v>69</v>
      </c>
      <c r="C47" s="39"/>
      <c r="D47" s="83"/>
      <c r="E47" s="76"/>
      <c r="F47" s="76"/>
      <c r="G47" s="28"/>
      <c r="H47" s="87">
        <f t="shared" ref="H47:I47" si="6">SUM(H48)</f>
        <v>183495.05</v>
      </c>
      <c r="I47" s="87">
        <f t="shared" si="6"/>
        <v>231473.61600647561</v>
      </c>
    </row>
    <row r="48" spans="1:9" s="34" customFormat="1" ht="15" x14ac:dyDescent="0.2">
      <c r="A48" s="27" t="s">
        <v>63</v>
      </c>
      <c r="B48" s="115" t="s">
        <v>295</v>
      </c>
      <c r="C48" s="25" t="s">
        <v>1</v>
      </c>
      <c r="D48" s="108">
        <v>5311</v>
      </c>
      <c r="E48" s="108">
        <v>90695</v>
      </c>
      <c r="F48" s="105">
        <v>34.549999999999997</v>
      </c>
      <c r="G48" s="26">
        <f>BDI!$D$23*100</f>
        <v>26.147062826204646</v>
      </c>
      <c r="H48" s="94">
        <f>D48*F48</f>
        <v>183495.05</v>
      </c>
      <c r="I48" s="94">
        <f>D48*F48*(100+G48)/100</f>
        <v>231473.61600647561</v>
      </c>
    </row>
    <row r="49" spans="1:9" s="36" customFormat="1" ht="15" x14ac:dyDescent="0.2">
      <c r="A49" s="35" t="s">
        <v>64</v>
      </c>
      <c r="B49" s="35" t="s">
        <v>70</v>
      </c>
      <c r="C49" s="39"/>
      <c r="D49" s="83"/>
      <c r="E49" s="76"/>
      <c r="F49" s="76"/>
      <c r="G49" s="28"/>
      <c r="H49" s="87">
        <f t="shared" ref="H49:I49" si="7">SUM(H50:H53)</f>
        <v>37444.220000000008</v>
      </c>
      <c r="I49" s="87">
        <f t="shared" si="7"/>
        <v>47234.783728182279</v>
      </c>
    </row>
    <row r="50" spans="1:9" s="34" customFormat="1" ht="15" x14ac:dyDescent="0.2">
      <c r="A50" s="27" t="s">
        <v>94</v>
      </c>
      <c r="B50" s="115" t="s">
        <v>278</v>
      </c>
      <c r="C50" s="25" t="s">
        <v>18</v>
      </c>
      <c r="D50" s="72">
        <v>411</v>
      </c>
      <c r="E50" s="72" t="str">
        <f>'[4]II-COMPOSIÇÃO REDE COLETORA'!$A$304</f>
        <v>II.10.1</v>
      </c>
      <c r="F50" s="25">
        <f>'[4]II-COMPOSIÇÃO REDE COLETORA'!$H$303</f>
        <v>5.78</v>
      </c>
      <c r="G50" s="26">
        <f>BDI!$D$23*100</f>
        <v>26.147062826204646</v>
      </c>
      <c r="H50" s="94">
        <f>D50*F50</f>
        <v>2375.58</v>
      </c>
      <c r="I50" s="94">
        <f>D50*F50*(100+G50)/100</f>
        <v>2996.7243950867523</v>
      </c>
    </row>
    <row r="51" spans="1:9" s="34" customFormat="1" ht="15" x14ac:dyDescent="0.2">
      <c r="A51" s="27" t="s">
        <v>95</v>
      </c>
      <c r="B51" s="115" t="s">
        <v>277</v>
      </c>
      <c r="C51" s="25" t="s">
        <v>18</v>
      </c>
      <c r="D51" s="72">
        <v>4732</v>
      </c>
      <c r="E51" s="72" t="str">
        <f>'[4]II-COMPOSIÇÃO REDE COLETORA'!$A$309</f>
        <v>II.10.2</v>
      </c>
      <c r="F51" s="25">
        <f>'[4]II-COMPOSIÇÃO REDE COLETORA'!$H$308</f>
        <v>5.96</v>
      </c>
      <c r="G51" s="26">
        <f>BDI!$D$23*100</f>
        <v>26.147062826204646</v>
      </c>
      <c r="H51" s="94">
        <f>D51*F51</f>
        <v>28202.720000000001</v>
      </c>
      <c r="I51" s="94">
        <f>D51*F51*(100+G51)/100</f>
        <v>35576.902917098581</v>
      </c>
    </row>
    <row r="52" spans="1:9" s="34" customFormat="1" ht="15" x14ac:dyDescent="0.2">
      <c r="A52" s="27" t="s">
        <v>96</v>
      </c>
      <c r="B52" s="115" t="s">
        <v>279</v>
      </c>
      <c r="C52" s="25" t="s">
        <v>18</v>
      </c>
      <c r="D52" s="72">
        <v>422</v>
      </c>
      <c r="E52" s="72" t="str">
        <f>'[4]II-COMPOSIÇÃO REDE COLETORA'!$A$312</f>
        <v>II.10.3</v>
      </c>
      <c r="F52" s="25">
        <f>'[4]II-COMPOSIÇÃO REDE COLETORA'!$H$311</f>
        <v>5.96</v>
      </c>
      <c r="G52" s="26">
        <f>BDI!$D$23*100</f>
        <v>26.147062826204646</v>
      </c>
      <c r="H52" s="94">
        <f>D52*F52</f>
        <v>2515.12</v>
      </c>
      <c r="I52" s="94">
        <f>D52*F52*(100+G52)/100</f>
        <v>3172.7500065544382</v>
      </c>
    </row>
    <row r="53" spans="1:9" s="34" customFormat="1" ht="15" x14ac:dyDescent="0.2">
      <c r="A53" s="27" t="s">
        <v>97</v>
      </c>
      <c r="B53" s="115" t="s">
        <v>280</v>
      </c>
      <c r="C53" s="25" t="s">
        <v>18</v>
      </c>
      <c r="D53" s="72">
        <v>730</v>
      </c>
      <c r="E53" s="72" t="str">
        <f>'[4]II-COMPOSIÇÃO REDE COLETORA'!$A$315</f>
        <v>II.10.4</v>
      </c>
      <c r="F53" s="25">
        <f>'[4]II-COMPOSIÇÃO REDE COLETORA'!$H$314</f>
        <v>5.96</v>
      </c>
      <c r="G53" s="26">
        <f>BDI!$D$23*100</f>
        <v>26.147062826204646</v>
      </c>
      <c r="H53" s="94">
        <f>D53*F53</f>
        <v>4350.8</v>
      </c>
      <c r="I53" s="94">
        <f>D53*F53*(100+G53)/100</f>
        <v>5488.4064094425121</v>
      </c>
    </row>
    <row r="54" spans="1:9" s="36" customFormat="1" ht="15" x14ac:dyDescent="0.2">
      <c r="A54" s="35" t="s">
        <v>65</v>
      </c>
      <c r="B54" s="35" t="s">
        <v>67</v>
      </c>
      <c r="C54" s="39"/>
      <c r="D54" s="83"/>
      <c r="E54" s="76"/>
      <c r="F54" s="76"/>
      <c r="G54" s="28"/>
      <c r="H54" s="87">
        <f>SUM(H55:H63)</f>
        <v>209825.61000000004</v>
      </c>
      <c r="I54" s="87">
        <f>SUM(I55:I63)</f>
        <v>264688.84407216712</v>
      </c>
    </row>
    <row r="55" spans="1:9" s="34" customFormat="1" ht="15" x14ac:dyDescent="0.2">
      <c r="A55" s="27" t="s">
        <v>66</v>
      </c>
      <c r="B55" s="115" t="s">
        <v>281</v>
      </c>
      <c r="C55" s="25" t="s">
        <v>18</v>
      </c>
      <c r="D55" s="99">
        <v>411</v>
      </c>
      <c r="E55" s="72" t="str">
        <f>'[4]II-COMPOSIÇÃO REDE COLETORA'!$A$318</f>
        <v>II.11.1</v>
      </c>
      <c r="F55" s="25">
        <f>'[4]II-COMPOSIÇÃO REDE COLETORA'!$H$317</f>
        <v>56.71</v>
      </c>
      <c r="G55" s="26">
        <f>BDI!$D$23*100</f>
        <v>26.147062826204646</v>
      </c>
      <c r="H55" s="94">
        <f t="shared" ref="H55:H63" si="8">D55*F55</f>
        <v>23307.81</v>
      </c>
      <c r="I55" s="94">
        <f t="shared" ref="I55:I63" si="9">D55*F55*(100+G55)/100</f>
        <v>29402.117724112413</v>
      </c>
    </row>
    <row r="56" spans="1:9" s="34" customFormat="1" ht="15" x14ac:dyDescent="0.2">
      <c r="A56" s="27" t="s">
        <v>82</v>
      </c>
      <c r="B56" s="115" t="s">
        <v>283</v>
      </c>
      <c r="C56" s="25" t="s">
        <v>18</v>
      </c>
      <c r="D56" s="99">
        <v>4732</v>
      </c>
      <c r="E56" s="72" t="str">
        <f>'[4]II-COMPOSIÇÃO REDE COLETORA'!$A$324</f>
        <v>II.11.2</v>
      </c>
      <c r="F56" s="25">
        <f>'[4]II-COMPOSIÇÃO REDE COLETORA'!$H$323</f>
        <v>27.07</v>
      </c>
      <c r="G56" s="26">
        <f>BDI!$D$23*100</f>
        <v>26.147062826204646</v>
      </c>
      <c r="H56" s="94">
        <f t="shared" si="8"/>
        <v>128095.24</v>
      </c>
      <c r="I56" s="94">
        <f t="shared" si="9"/>
        <v>161588.38288017764</v>
      </c>
    </row>
    <row r="57" spans="1:9" s="34" customFormat="1" ht="15" x14ac:dyDescent="0.2">
      <c r="A57" s="27" t="s">
        <v>98</v>
      </c>
      <c r="B57" s="115" t="s">
        <v>282</v>
      </c>
      <c r="C57" s="25" t="s">
        <v>18</v>
      </c>
      <c r="D57" s="99">
        <v>422</v>
      </c>
      <c r="E57" s="72" t="str">
        <f>'[4]II-COMPOSIÇÃO REDE COLETORA'!$A$331</f>
        <v>II.11.3</v>
      </c>
      <c r="F57" s="25">
        <f>'[4]II-COMPOSIÇÃO REDE COLETORA'!$H$330</f>
        <v>34.1</v>
      </c>
      <c r="G57" s="26">
        <f>BDI!$D$23*100</f>
        <v>26.147062826204646</v>
      </c>
      <c r="H57" s="94">
        <f t="shared" si="8"/>
        <v>14390.2</v>
      </c>
      <c r="I57" s="94">
        <f t="shared" si="9"/>
        <v>18152.814634816503</v>
      </c>
    </row>
    <row r="58" spans="1:9" s="34" customFormat="1" ht="15" x14ac:dyDescent="0.2">
      <c r="A58" s="27" t="s">
        <v>99</v>
      </c>
      <c r="B58" s="115" t="s">
        <v>284</v>
      </c>
      <c r="C58" s="25" t="s">
        <v>18</v>
      </c>
      <c r="D58" s="99">
        <v>120</v>
      </c>
      <c r="E58" s="72" t="str">
        <f>'[4]II-COMPOSIÇÃO REDE COLETORA'!$A$336</f>
        <v>II.11.4</v>
      </c>
      <c r="F58" s="25">
        <f>'[4]II-COMPOSIÇÃO REDE COLETORA'!$H$335</f>
        <v>30.84</v>
      </c>
      <c r="G58" s="26">
        <f>BDI!$D$23*100</f>
        <v>26.147062826204646</v>
      </c>
      <c r="H58" s="94">
        <f t="shared" si="8"/>
        <v>3700.8</v>
      </c>
      <c r="I58" s="94">
        <f t="shared" si="9"/>
        <v>4668.4505010721814</v>
      </c>
    </row>
    <row r="59" spans="1:9" s="34" customFormat="1" ht="15" x14ac:dyDescent="0.2">
      <c r="A59" s="27" t="s">
        <v>100</v>
      </c>
      <c r="B59" s="115" t="s">
        <v>285</v>
      </c>
      <c r="C59" s="25" t="s">
        <v>18</v>
      </c>
      <c r="D59" s="99">
        <v>180</v>
      </c>
      <c r="E59" s="72" t="str">
        <f>'[4]II-COMPOSIÇÃO REDE COLETORA'!$A$343</f>
        <v>II.11.5</v>
      </c>
      <c r="F59" s="25">
        <f>'[4]II-COMPOSIÇÃO REDE COLETORA'!$H$342</f>
        <v>76.290000000000006</v>
      </c>
      <c r="G59" s="26">
        <f>BDI!$D$23*100</f>
        <v>26.147062826204646</v>
      </c>
      <c r="H59" s="94">
        <f t="shared" si="8"/>
        <v>13732.2</v>
      </c>
      <c r="I59" s="94">
        <f t="shared" si="9"/>
        <v>17322.766961420075</v>
      </c>
    </row>
    <row r="60" spans="1:9" s="34" customFormat="1" ht="15" x14ac:dyDescent="0.2">
      <c r="A60" s="27" t="s">
        <v>101</v>
      </c>
      <c r="B60" s="115" t="s">
        <v>286</v>
      </c>
      <c r="C60" s="25" t="s">
        <v>18</v>
      </c>
      <c r="D60" s="99">
        <v>180</v>
      </c>
      <c r="E60" s="72" t="str">
        <f>'[4]II-COMPOSIÇÃO REDE COLETORA'!$A$349</f>
        <v>II.11.6</v>
      </c>
      <c r="F60" s="25">
        <f>'[4]II-COMPOSIÇÃO REDE COLETORA'!$H$348</f>
        <v>24.54</v>
      </c>
      <c r="G60" s="26">
        <f>BDI!$D$23*100</f>
        <v>26.147062826204646</v>
      </c>
      <c r="H60" s="94">
        <f t="shared" si="8"/>
        <v>4417.2</v>
      </c>
      <c r="I60" s="94">
        <f t="shared" si="9"/>
        <v>5572.1680591591112</v>
      </c>
    </row>
    <row r="61" spans="1:9" s="34" customFormat="1" ht="15" x14ac:dyDescent="0.2">
      <c r="A61" s="27" t="s">
        <v>102</v>
      </c>
      <c r="B61" s="115" t="s">
        <v>287</v>
      </c>
      <c r="C61" s="25" t="s">
        <v>18</v>
      </c>
      <c r="D61" s="99">
        <v>60</v>
      </c>
      <c r="E61" s="72" t="str">
        <f>'[4]II-COMPOSIÇÃO REDE COLETORA'!$A$356</f>
        <v>II.11.7</v>
      </c>
      <c r="F61" s="25">
        <f>'[4]II-COMPOSIÇÃO REDE COLETORA'!$H$355</f>
        <v>15.06</v>
      </c>
      <c r="G61" s="26">
        <f>BDI!$D$23*100</f>
        <v>26.147062826204646</v>
      </c>
      <c r="H61" s="94">
        <f t="shared" si="8"/>
        <v>903.6</v>
      </c>
      <c r="I61" s="94">
        <f t="shared" si="9"/>
        <v>1139.8648596975852</v>
      </c>
    </row>
    <row r="62" spans="1:9" s="34" customFormat="1" ht="15" x14ac:dyDescent="0.2">
      <c r="A62" s="27" t="s">
        <v>103</v>
      </c>
      <c r="B62" s="115" t="s">
        <v>288</v>
      </c>
      <c r="C62" s="112" t="s">
        <v>18</v>
      </c>
      <c r="D62" s="99">
        <v>190</v>
      </c>
      <c r="E62" s="72" t="str">
        <f>'[4]II-COMPOSIÇÃO REDE COLETORA'!$A$360</f>
        <v>II.11.8</v>
      </c>
      <c r="F62" s="25">
        <f>'[4]II-COMPOSIÇÃO REDE COLETORA'!$H$359</f>
        <v>25.51</v>
      </c>
      <c r="G62" s="26">
        <f>BDI!$D$23*100</f>
        <v>26.147062826204646</v>
      </c>
      <c r="H62" s="94">
        <f t="shared" si="8"/>
        <v>4846.9000000000005</v>
      </c>
      <c r="I62" s="94">
        <f t="shared" si="9"/>
        <v>6114.2219881233141</v>
      </c>
    </row>
    <row r="63" spans="1:9" s="34" customFormat="1" ht="15" x14ac:dyDescent="0.2">
      <c r="A63" s="27" t="s">
        <v>104</v>
      </c>
      <c r="B63" s="115" t="s">
        <v>289</v>
      </c>
      <c r="C63" s="112" t="s">
        <v>41</v>
      </c>
      <c r="D63" s="99">
        <v>207</v>
      </c>
      <c r="E63" s="72">
        <v>73710</v>
      </c>
      <c r="F63" s="105">
        <v>79.38</v>
      </c>
      <c r="G63" s="107">
        <f>BDI!$D$23*100</f>
        <v>26.147062826204646</v>
      </c>
      <c r="H63" s="94">
        <f t="shared" si="8"/>
        <v>16431.66</v>
      </c>
      <c r="I63" s="94">
        <f t="shared" si="9"/>
        <v>20728.056463588338</v>
      </c>
    </row>
    <row r="64" spans="1:9" s="36" customFormat="1" ht="15" x14ac:dyDescent="0.2">
      <c r="A64" s="31" t="s">
        <v>88</v>
      </c>
      <c r="B64" s="35" t="s">
        <v>71</v>
      </c>
      <c r="C64" s="39"/>
      <c r="D64" s="83"/>
      <c r="E64" s="76"/>
      <c r="F64" s="35"/>
      <c r="G64" s="28"/>
      <c r="H64" s="87">
        <f t="shared" ref="H64:I64" si="10">SUM(H65)</f>
        <v>487463.04</v>
      </c>
      <c r="I64" s="87">
        <f t="shared" si="10"/>
        <v>614920.30732332706</v>
      </c>
    </row>
    <row r="65" spans="1:9" s="34" customFormat="1" ht="15" x14ac:dyDescent="0.2">
      <c r="A65" s="26" t="s">
        <v>105</v>
      </c>
      <c r="B65" s="115" t="s">
        <v>290</v>
      </c>
      <c r="C65" s="27" t="s">
        <v>7</v>
      </c>
      <c r="D65" s="111">
        <v>576</v>
      </c>
      <c r="E65" s="111" t="s">
        <v>293</v>
      </c>
      <c r="F65" s="106">
        <v>846.29</v>
      </c>
      <c r="G65" s="26">
        <f>BDI!$D$23*100</f>
        <v>26.147062826204646</v>
      </c>
      <c r="H65" s="94">
        <f>D65*F65</f>
        <v>487463.04</v>
      </c>
      <c r="I65" s="94">
        <f>D65*F65*(100+G65)/100</f>
        <v>614920.30732332706</v>
      </c>
    </row>
    <row r="66" spans="1:9" s="34" customFormat="1" ht="15" x14ac:dyDescent="0.2">
      <c r="A66" s="31" t="s">
        <v>407</v>
      </c>
      <c r="B66" s="35" t="s">
        <v>443</v>
      </c>
      <c r="C66" s="113"/>
      <c r="D66" s="83"/>
      <c r="E66" s="76"/>
      <c r="F66" s="35"/>
      <c r="G66" s="91"/>
      <c r="H66" s="87">
        <f>SUM(H67:H67)</f>
        <v>242104.32000000001</v>
      </c>
      <c r="I66" s="87">
        <f>SUM(I67:I67)</f>
        <v>305407.48865535553</v>
      </c>
    </row>
    <row r="67" spans="1:9" s="34" customFormat="1" ht="15" x14ac:dyDescent="0.2">
      <c r="A67" s="90" t="s">
        <v>408</v>
      </c>
      <c r="B67" s="122" t="s">
        <v>444</v>
      </c>
      <c r="C67" s="89" t="s">
        <v>7</v>
      </c>
      <c r="D67" s="92">
        <v>576</v>
      </c>
      <c r="E67" s="92">
        <v>73658</v>
      </c>
      <c r="F67" s="21">
        <v>420.32</v>
      </c>
      <c r="G67" s="90">
        <f>[5]BDI!$D$23*100</f>
        <v>26.147062826204646</v>
      </c>
      <c r="H67" s="95">
        <f>D67*F67</f>
        <v>242104.32000000001</v>
      </c>
      <c r="I67" s="95">
        <f>D67*F67*(100+G67)/100</f>
        <v>305407.48865535553</v>
      </c>
    </row>
    <row r="68" spans="1:9" ht="20.100000000000001" hidden="1" customHeight="1" x14ac:dyDescent="0.2">
      <c r="A68" s="31" t="s">
        <v>407</v>
      </c>
      <c r="B68" s="35" t="s">
        <v>16</v>
      </c>
      <c r="C68" s="39"/>
      <c r="F68" s="101"/>
    </row>
    <row r="69" spans="1:9" ht="20.100000000000001" hidden="1" customHeight="1" x14ac:dyDescent="0.2">
      <c r="A69" s="84" t="s">
        <v>408</v>
      </c>
      <c r="B69" s="85" t="s">
        <v>409</v>
      </c>
      <c r="C69" s="86" t="s">
        <v>1</v>
      </c>
      <c r="F69" s="101"/>
    </row>
    <row r="70" spans="1:9" ht="20.100000000000001" hidden="1" customHeight="1" x14ac:dyDescent="0.2">
      <c r="A70" s="84" t="s">
        <v>410</v>
      </c>
      <c r="B70" s="85" t="s">
        <v>411</v>
      </c>
      <c r="C70" s="86" t="s">
        <v>17</v>
      </c>
      <c r="F70" s="101"/>
    </row>
    <row r="71" spans="1:9" ht="20.100000000000001" hidden="1" customHeight="1" x14ac:dyDescent="0.2">
      <c r="A71" s="84" t="s">
        <v>412</v>
      </c>
      <c r="B71" s="85" t="s">
        <v>413</v>
      </c>
      <c r="C71" s="86" t="s">
        <v>17</v>
      </c>
      <c r="F71" s="101"/>
    </row>
    <row r="72" spans="1:9" ht="20.100000000000001" hidden="1" customHeight="1" x14ac:dyDescent="0.2">
      <c r="A72" s="84" t="s">
        <v>414</v>
      </c>
      <c r="B72" s="85" t="s">
        <v>415</v>
      </c>
      <c r="C72" s="86" t="s">
        <v>17</v>
      </c>
      <c r="F72" s="101"/>
    </row>
    <row r="73" spans="1:9" ht="20.100000000000001" hidden="1" customHeight="1" x14ac:dyDescent="0.2">
      <c r="A73" s="84" t="s">
        <v>416</v>
      </c>
      <c r="B73" s="85" t="s">
        <v>417</v>
      </c>
      <c r="C73" s="86" t="s">
        <v>17</v>
      </c>
      <c r="F73" s="101"/>
    </row>
    <row r="74" spans="1:9" ht="20.100000000000001" hidden="1" customHeight="1" x14ac:dyDescent="0.2">
      <c r="A74" s="84" t="s">
        <v>418</v>
      </c>
      <c r="B74" s="85" t="s">
        <v>419</v>
      </c>
      <c r="C74" s="86" t="s">
        <v>17</v>
      </c>
      <c r="F74" s="101"/>
    </row>
    <row r="75" spans="1:9" ht="20.100000000000001" hidden="1" customHeight="1" x14ac:dyDescent="0.2">
      <c r="A75" s="84" t="s">
        <v>420</v>
      </c>
      <c r="B75" s="85" t="s">
        <v>421</v>
      </c>
      <c r="C75" s="86" t="s">
        <v>17</v>
      </c>
      <c r="F75" s="101"/>
    </row>
    <row r="76" spans="1:9" ht="20.100000000000001" hidden="1" customHeight="1" x14ac:dyDescent="0.2">
      <c r="A76" s="84" t="s">
        <v>422</v>
      </c>
      <c r="B76" s="85" t="s">
        <v>423</v>
      </c>
      <c r="C76" s="86" t="s">
        <v>17</v>
      </c>
      <c r="F76" s="101"/>
    </row>
    <row r="77" spans="1:9" ht="20.100000000000001" hidden="1" customHeight="1" x14ac:dyDescent="0.2">
      <c r="A77" s="84" t="s">
        <v>424</v>
      </c>
      <c r="B77" s="85" t="s">
        <v>425</v>
      </c>
      <c r="C77" s="86" t="s">
        <v>17</v>
      </c>
      <c r="F77" s="101"/>
    </row>
    <row r="78" spans="1:9" ht="20.100000000000001" hidden="1" customHeight="1" x14ac:dyDescent="0.2">
      <c r="A78" s="84" t="s">
        <v>426</v>
      </c>
      <c r="B78" s="85" t="s">
        <v>427</v>
      </c>
      <c r="C78" s="86" t="s">
        <v>17</v>
      </c>
      <c r="F78" s="101"/>
    </row>
    <row r="79" spans="1:9" ht="20.100000000000001" hidden="1" customHeight="1" x14ac:dyDescent="0.2">
      <c r="A79" s="84" t="s">
        <v>428</v>
      </c>
      <c r="B79" s="85" t="s">
        <v>429</v>
      </c>
      <c r="C79" s="86" t="s">
        <v>17</v>
      </c>
      <c r="F79" s="101"/>
    </row>
    <row r="80" spans="1:9" ht="20.100000000000001" customHeight="1" x14ac:dyDescent="0.2">
      <c r="F80" s="101"/>
    </row>
  </sheetData>
  <autoFilter ref="A4:B65"/>
  <mergeCells count="8">
    <mergeCell ref="D4:I4"/>
    <mergeCell ref="E6:G6"/>
    <mergeCell ref="A1:I1"/>
    <mergeCell ref="A2:I2"/>
    <mergeCell ref="A4:A5"/>
    <mergeCell ref="B4:B5"/>
    <mergeCell ref="C4:C5"/>
    <mergeCell ref="A3:I3"/>
  </mergeCells>
  <conditionalFormatting sqref="C31 B6:C6 D15 C15:C16 C17:D17 C19:D28 C47:C64 D64">
    <cfRule type="expression" dxfId="12" priority="17" stopIfTrue="1">
      <formula>(#REF!="")</formula>
    </cfRule>
  </conditionalFormatting>
  <conditionalFormatting sqref="C32:C46">
    <cfRule type="expression" dxfId="11" priority="14" stopIfTrue="1">
      <formula>(#REF!="")</formula>
    </cfRule>
  </conditionalFormatting>
  <conditionalFormatting sqref="D31 D47:D54">
    <cfRule type="expression" dxfId="10" priority="11" stopIfTrue="1">
      <formula>(#REF!="")</formula>
    </cfRule>
  </conditionalFormatting>
  <conditionalFormatting sqref="D32">
    <cfRule type="expression" dxfId="9" priority="10" stopIfTrue="1">
      <formula>(#REF!="")</formula>
    </cfRule>
  </conditionalFormatting>
  <conditionalFormatting sqref="D33:D46">
    <cfRule type="expression" dxfId="8" priority="9" stopIfTrue="1">
      <formula>(#REF!="")</formula>
    </cfRule>
  </conditionalFormatting>
  <conditionalFormatting sqref="D18">
    <cfRule type="expression" dxfId="7" priority="8" stopIfTrue="1">
      <formula>(#REF!="")</formula>
    </cfRule>
  </conditionalFormatting>
  <conditionalFormatting sqref="C68:C79">
    <cfRule type="expression" dxfId="6" priority="7" stopIfTrue="1">
      <formula>(#REF!="")</formula>
    </cfRule>
  </conditionalFormatting>
  <conditionalFormatting sqref="D66">
    <cfRule type="expression" dxfId="5" priority="1" stopIfTrue="1">
      <formula>(#REF!="")</formula>
    </cfRule>
  </conditionalFormatting>
  <pageMargins left="0.70866141732283472" right="0.70866141732283472" top="1.1811023622047245" bottom="0.98425196850393704" header="0.39370078740157483" footer="0.39370078740157483"/>
  <pageSetup paperSize="9" scale="77" fitToHeight="0" orientation="landscape" r:id="rId1"/>
  <headerFooter scaleWithDoc="0">
    <oddFooter>&amp;L&amp;G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view="pageLayout" zoomScaleNormal="100" workbookViewId="0">
      <selection activeCell="K10" sqref="K10"/>
    </sheetView>
  </sheetViews>
  <sheetFormatPr defaultRowHeight="12.75" x14ac:dyDescent="0.2"/>
  <cols>
    <col min="1" max="1" width="9.7109375" customWidth="1"/>
    <col min="2" max="2" width="28.28515625" customWidth="1"/>
    <col min="3" max="3" width="13.42578125" customWidth="1"/>
    <col min="4" max="4" width="20.85546875" customWidth="1"/>
    <col min="10" max="10" width="7.7109375" customWidth="1"/>
  </cols>
  <sheetData>
    <row r="1" spans="1:10" s="1" customFormat="1" ht="26.25" customHeight="1" x14ac:dyDescent="0.2">
      <c r="A1" s="254" t="s">
        <v>391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1" customFormat="1" ht="19.5" customHeight="1" x14ac:dyDescent="0.25">
      <c r="A2" s="291" t="s">
        <v>111</v>
      </c>
      <c r="B2" s="292"/>
      <c r="C2" s="292"/>
      <c r="D2" s="292"/>
      <c r="E2" s="292"/>
      <c r="F2" s="292"/>
      <c r="G2" s="292"/>
      <c r="H2" s="292"/>
      <c r="I2" s="292"/>
      <c r="J2" s="293"/>
    </row>
    <row r="3" spans="1:10" s="1" customFormat="1" ht="19.5" customHeight="1" thickBot="1" x14ac:dyDescent="0.25">
      <c r="A3" s="13"/>
      <c r="B3" s="12"/>
      <c r="C3" s="12"/>
      <c r="D3" s="12"/>
      <c r="E3" s="12"/>
      <c r="F3" s="12"/>
      <c r="G3" s="12"/>
      <c r="H3" s="12"/>
      <c r="I3" s="12"/>
      <c r="J3" s="14"/>
    </row>
    <row r="4" spans="1:10" s="1" customFormat="1" x14ac:dyDescent="0.2">
      <c r="A4" s="264" t="s">
        <v>374</v>
      </c>
      <c r="B4" s="265"/>
      <c r="C4" s="265"/>
      <c r="D4" s="265"/>
      <c r="E4" s="265"/>
      <c r="F4" s="265"/>
      <c r="G4" s="265"/>
      <c r="H4" s="265"/>
      <c r="I4" s="265"/>
      <c r="J4" s="266"/>
    </row>
    <row r="5" spans="1:10" s="1" customFormat="1" ht="13.5" thickBot="1" x14ac:dyDescent="0.25">
      <c r="A5" s="267"/>
      <c r="B5" s="268"/>
      <c r="C5" s="268"/>
      <c r="D5" s="268"/>
      <c r="E5" s="268"/>
      <c r="F5" s="268"/>
      <c r="G5" s="268"/>
      <c r="H5" s="268"/>
      <c r="I5" s="268"/>
      <c r="J5" s="269"/>
    </row>
    <row r="6" spans="1:10" s="1" customFormat="1" x14ac:dyDescent="0.2">
      <c r="A6" s="15"/>
      <c r="B6" s="2"/>
      <c r="C6" s="2"/>
      <c r="D6" s="2"/>
      <c r="E6" s="2"/>
      <c r="F6" s="2"/>
      <c r="G6" s="2"/>
      <c r="H6" s="2"/>
      <c r="I6" s="2"/>
      <c r="J6" s="16"/>
    </row>
    <row r="7" spans="1:10" s="1" customFormat="1" x14ac:dyDescent="0.2">
      <c r="A7" s="15"/>
      <c r="B7" s="2"/>
      <c r="C7" s="2"/>
      <c r="D7" s="2"/>
      <c r="E7" s="2"/>
      <c r="F7" s="2"/>
      <c r="G7" s="2"/>
      <c r="H7" s="2"/>
      <c r="I7" s="2"/>
      <c r="J7" s="16"/>
    </row>
    <row r="8" spans="1:10" s="1" customFormat="1" x14ac:dyDescent="0.2">
      <c r="A8" s="15"/>
      <c r="B8" s="2"/>
      <c r="C8" s="2"/>
      <c r="D8" s="2"/>
      <c r="E8" s="2"/>
      <c r="F8" s="2"/>
      <c r="G8" s="2"/>
      <c r="H8" s="2"/>
      <c r="I8" s="2"/>
      <c r="J8" s="16"/>
    </row>
    <row r="9" spans="1:10" s="1" customFormat="1" x14ac:dyDescent="0.2">
      <c r="A9" s="15"/>
      <c r="B9" s="2"/>
      <c r="C9" s="2"/>
      <c r="D9" s="2"/>
      <c r="E9" s="2"/>
      <c r="F9" s="2"/>
      <c r="G9" s="2"/>
      <c r="H9" s="2"/>
      <c r="I9" s="2"/>
      <c r="J9" s="16"/>
    </row>
    <row r="10" spans="1:10" s="1" customFormat="1" x14ac:dyDescent="0.2">
      <c r="A10" s="15"/>
      <c r="B10" s="2"/>
      <c r="C10" s="2"/>
      <c r="D10" s="2"/>
      <c r="E10" s="2"/>
      <c r="F10" s="2"/>
      <c r="G10" s="2"/>
      <c r="H10" s="2"/>
      <c r="I10" s="2"/>
      <c r="J10" s="16"/>
    </row>
    <row r="11" spans="1:10" s="1" customFormat="1" x14ac:dyDescent="0.2">
      <c r="A11" s="15"/>
      <c r="B11" s="2"/>
      <c r="C11" s="2"/>
      <c r="D11" s="2"/>
      <c r="E11" s="2"/>
      <c r="F11" s="2"/>
      <c r="G11" s="2"/>
      <c r="H11" s="2"/>
      <c r="I11" s="2"/>
      <c r="J11" s="16"/>
    </row>
    <row r="12" spans="1:10" s="1" customFormat="1" x14ac:dyDescent="0.2">
      <c r="A12" s="15"/>
      <c r="B12" s="2"/>
      <c r="C12" s="2"/>
      <c r="D12" s="2"/>
      <c r="E12" s="270"/>
      <c r="F12" s="271"/>
      <c r="G12" s="271"/>
      <c r="H12" s="271"/>
      <c r="I12" s="271"/>
      <c r="J12" s="272"/>
    </row>
    <row r="13" spans="1:10" s="1" customFormat="1" x14ac:dyDescent="0.2">
      <c r="A13" s="15"/>
      <c r="B13" s="2"/>
      <c r="C13" s="2"/>
      <c r="D13" s="2"/>
      <c r="E13" s="273"/>
      <c r="F13" s="274"/>
      <c r="G13" s="274"/>
      <c r="H13" s="274"/>
      <c r="I13" s="274"/>
      <c r="J13" s="275"/>
    </row>
    <row r="14" spans="1:10" s="1" customFormat="1" x14ac:dyDescent="0.2">
      <c r="A14" s="15"/>
      <c r="B14" s="2"/>
      <c r="C14" s="2"/>
      <c r="D14" s="2"/>
      <c r="E14" s="273"/>
      <c r="F14" s="274"/>
      <c r="G14" s="274"/>
      <c r="H14" s="274"/>
      <c r="I14" s="274"/>
      <c r="J14" s="275"/>
    </row>
    <row r="15" spans="1:10" s="1" customFormat="1" x14ac:dyDescent="0.2">
      <c r="A15" s="15"/>
      <c r="B15" s="2"/>
      <c r="C15" s="2"/>
      <c r="D15" s="2"/>
      <c r="E15" s="273"/>
      <c r="F15" s="274"/>
      <c r="G15" s="274"/>
      <c r="H15" s="274"/>
      <c r="I15" s="274"/>
      <c r="J15" s="275"/>
    </row>
    <row r="16" spans="1:10" s="1" customFormat="1" x14ac:dyDescent="0.2">
      <c r="A16" s="15"/>
      <c r="B16" s="2"/>
      <c r="C16" s="2"/>
      <c r="D16" s="2"/>
      <c r="E16" s="273"/>
      <c r="F16" s="274"/>
      <c r="G16" s="274"/>
      <c r="H16" s="274"/>
      <c r="I16" s="274"/>
      <c r="J16" s="275"/>
    </row>
    <row r="17" spans="1:10" s="1" customFormat="1" x14ac:dyDescent="0.2">
      <c r="A17" s="15"/>
      <c r="B17" s="2"/>
      <c r="C17" s="2"/>
      <c r="D17" s="2"/>
      <c r="E17" s="273"/>
      <c r="F17" s="274"/>
      <c r="G17" s="274"/>
      <c r="H17" s="274"/>
      <c r="I17" s="274"/>
      <c r="J17" s="275"/>
    </row>
    <row r="18" spans="1:10" s="1" customFormat="1" x14ac:dyDescent="0.2">
      <c r="A18" s="15"/>
      <c r="B18" s="2"/>
      <c r="C18" s="2"/>
      <c r="D18" s="2"/>
      <c r="E18" s="273"/>
      <c r="F18" s="274"/>
      <c r="G18" s="274"/>
      <c r="H18" s="274"/>
      <c r="I18" s="274"/>
      <c r="J18" s="275"/>
    </row>
    <row r="19" spans="1:10" s="1" customFormat="1" ht="13.5" thickBot="1" x14ac:dyDescent="0.25">
      <c r="A19" s="15"/>
      <c r="B19" s="2"/>
      <c r="C19" s="2"/>
      <c r="D19" s="2"/>
      <c r="E19" s="273"/>
      <c r="F19" s="274"/>
      <c r="G19" s="274"/>
      <c r="H19" s="274"/>
      <c r="I19" s="274"/>
      <c r="J19" s="275"/>
    </row>
    <row r="20" spans="1:10" s="1" customFormat="1" ht="13.5" thickBot="1" x14ac:dyDescent="0.25">
      <c r="A20" s="15"/>
      <c r="B20" s="2"/>
      <c r="C20" s="2"/>
      <c r="D20" s="2"/>
      <c r="E20" s="276" t="s">
        <v>375</v>
      </c>
      <c r="F20" s="277"/>
      <c r="G20" s="277"/>
      <c r="H20" s="277"/>
      <c r="I20" s="277"/>
      <c r="J20" s="278"/>
    </row>
    <row r="21" spans="1:10" s="1" customFormat="1" ht="13.5" thickBot="1" x14ac:dyDescent="0.25">
      <c r="A21" s="15"/>
      <c r="B21" s="2"/>
      <c r="C21" s="2"/>
      <c r="D21" s="2"/>
      <c r="E21" s="279" t="s">
        <v>376</v>
      </c>
      <c r="F21" s="280"/>
      <c r="G21" s="280"/>
      <c r="H21" s="280"/>
      <c r="I21" s="280"/>
      <c r="J21" s="281"/>
    </row>
    <row r="22" spans="1:10" s="1" customFormat="1" x14ac:dyDescent="0.2">
      <c r="A22" s="3" t="s">
        <v>377</v>
      </c>
      <c r="B22" s="3" t="s">
        <v>378</v>
      </c>
      <c r="C22" s="4" t="s">
        <v>379</v>
      </c>
      <c r="D22" s="5" t="s">
        <v>380</v>
      </c>
      <c r="E22" s="282"/>
      <c r="F22" s="283"/>
      <c r="G22" s="283"/>
      <c r="H22" s="283"/>
      <c r="I22" s="283"/>
      <c r="J22" s="284"/>
    </row>
    <row r="23" spans="1:10" s="1" customFormat="1" ht="58.5" customHeight="1" x14ac:dyDescent="0.2">
      <c r="A23" s="17" t="s">
        <v>381</v>
      </c>
      <c r="B23" s="6">
        <v>4.9299999999999997E-2</v>
      </c>
      <c r="C23" s="7" t="str">
        <f>IF(B23&lt;0.0343,"FORA DO LIMITE",IF(B23&gt;0.0671,"FORA DO LIMITE","OK"))</f>
        <v>OK</v>
      </c>
      <c r="D23" s="8">
        <f>(((1+B23+B24+B25)*(1+B26)*(1+B27))/(1-(B28+B29))-1)</f>
        <v>0.26147062826204648</v>
      </c>
      <c r="E23" s="282"/>
      <c r="F23" s="283"/>
      <c r="G23" s="283"/>
      <c r="H23" s="283"/>
      <c r="I23" s="283"/>
      <c r="J23" s="284"/>
    </row>
    <row r="24" spans="1:10" s="1" customFormat="1" ht="25.5" x14ac:dyDescent="0.2">
      <c r="A24" s="17" t="s">
        <v>382</v>
      </c>
      <c r="B24" s="6">
        <v>4.8999999999999998E-3</v>
      </c>
      <c r="C24" s="7" t="str">
        <f>IF(B24&lt;0.0028,"FORA DO LIMITE",IF(B24&gt;0.0075,"FORA DO LIMITE","OK"))</f>
        <v>OK</v>
      </c>
      <c r="D24" s="9" t="s">
        <v>383</v>
      </c>
      <c r="E24" s="285" t="s">
        <v>384</v>
      </c>
      <c r="F24" s="286"/>
      <c r="G24" s="286"/>
      <c r="H24" s="286"/>
      <c r="I24" s="286"/>
      <c r="J24" s="287"/>
    </row>
    <row r="25" spans="1:10" s="1" customFormat="1" ht="51" customHeight="1" thickBot="1" x14ac:dyDescent="0.25">
      <c r="A25" s="17" t="s">
        <v>10</v>
      </c>
      <c r="B25" s="6">
        <v>1.3899999999999999E-2</v>
      </c>
      <c r="C25" s="7" t="str">
        <f>IF(B25&lt;0.01,"FORA DO LIMITE",IF(B25&gt;0.0174,"FORA DO LIMITE","OK"))</f>
        <v>OK</v>
      </c>
      <c r="D25" s="10" t="str">
        <f>IF(C23="FORA DO LIMITE","VERIFICAR ITENS",IF(C24="FORA DO LIMITE","VERIFICAR ITENS",IF(C25="FORA DO LIMITE","VERIFICAR ITENS",IF(C26="FORA DO LIMITE","VERIFICAR ITENS",IF(C27="FORA DO LIMITE","VERIFICAR ITENS",IF(C29="FORA DO LIMITE","VERIFICAR ITENS",IF(D23&lt;0.2076,"FORA DA FAIXA",IF(D23&gt;0.2644,"FORA DA FAIXA","OK"))))))))</f>
        <v>OK</v>
      </c>
      <c r="E25" s="288"/>
      <c r="F25" s="289"/>
      <c r="G25" s="289"/>
      <c r="H25" s="289"/>
      <c r="I25" s="289"/>
      <c r="J25" s="290"/>
    </row>
    <row r="26" spans="1:10" s="1" customFormat="1" ht="38.25" x14ac:dyDescent="0.2">
      <c r="A26" s="17" t="s">
        <v>385</v>
      </c>
      <c r="B26" s="6">
        <v>9.9000000000000008E-3</v>
      </c>
      <c r="C26" s="7" t="str">
        <f>IF(B26&lt;0.0094,"FORA DO LIMITE",IF(B26&gt;0.0117,"FORA DO LIMITE","OK"))</f>
        <v>OK</v>
      </c>
      <c r="D26" s="255" t="s">
        <v>389</v>
      </c>
      <c r="E26" s="258" t="s">
        <v>386</v>
      </c>
      <c r="F26" s="259"/>
      <c r="G26" s="259"/>
      <c r="H26" s="259"/>
      <c r="I26" s="259"/>
      <c r="J26" s="260"/>
    </row>
    <row r="27" spans="1:10" s="1" customFormat="1" ht="49.5" customHeight="1" x14ac:dyDescent="0.2">
      <c r="A27" s="17" t="s">
        <v>110</v>
      </c>
      <c r="B27" s="6">
        <v>0.08</v>
      </c>
      <c r="C27" s="7" t="str">
        <f>IF(B27&lt;0.0674,"FORA DO LIMITE",IF(B27&gt;0.094,"FORA DO LIMITE","OK"))</f>
        <v>OK</v>
      </c>
      <c r="D27" s="256"/>
      <c r="E27" s="258"/>
      <c r="F27" s="259"/>
      <c r="G27" s="259"/>
      <c r="H27" s="259"/>
      <c r="I27" s="259"/>
      <c r="J27" s="260"/>
    </row>
    <row r="28" spans="1:10" s="1" customFormat="1" ht="57" customHeight="1" x14ac:dyDescent="0.2">
      <c r="A28" s="17" t="s">
        <v>387</v>
      </c>
      <c r="B28" s="6">
        <v>5.6500000000000002E-2</v>
      </c>
      <c r="C28" s="7"/>
      <c r="D28" s="256"/>
      <c r="E28" s="258"/>
      <c r="F28" s="259"/>
      <c r="G28" s="259"/>
      <c r="H28" s="259"/>
      <c r="I28" s="259"/>
      <c r="J28" s="260"/>
    </row>
    <row r="29" spans="1:10" s="1" customFormat="1" ht="58.5" customHeight="1" thickBot="1" x14ac:dyDescent="0.25">
      <c r="A29" s="18" t="s">
        <v>388</v>
      </c>
      <c r="B29" s="11">
        <v>0.02</v>
      </c>
      <c r="C29" s="7" t="str">
        <f>IF(B29&lt;0.02,"FORA DO LIMITE",IF(B29&gt;0.05,"FORA DO LIMITE","OK"))</f>
        <v>OK</v>
      </c>
      <c r="D29" s="257"/>
      <c r="E29" s="261"/>
      <c r="F29" s="262"/>
      <c r="G29" s="262"/>
      <c r="H29" s="262"/>
      <c r="I29" s="262"/>
      <c r="J29" s="263"/>
    </row>
    <row r="30" spans="1:10" s="1" customFormat="1" x14ac:dyDescent="0.2">
      <c r="A30" s="191"/>
      <c r="B30" s="192"/>
      <c r="C30" s="192"/>
      <c r="D30" s="192"/>
      <c r="E30" s="192"/>
      <c r="F30" s="192"/>
      <c r="G30" s="192"/>
      <c r="H30" s="192"/>
      <c r="I30" s="192"/>
      <c r="J30" s="193"/>
    </row>
    <row r="31" spans="1:10" x14ac:dyDescent="0.2">
      <c r="A31" s="194"/>
      <c r="B31" s="194"/>
      <c r="C31" s="194"/>
      <c r="D31" s="194"/>
      <c r="E31" s="194"/>
      <c r="F31" s="194"/>
      <c r="G31" s="194"/>
      <c r="H31" s="194"/>
      <c r="I31" s="194"/>
      <c r="J31" s="194"/>
    </row>
    <row r="32" spans="1:10" x14ac:dyDescent="0.2">
      <c r="A32" s="194"/>
      <c r="B32" s="194"/>
      <c r="C32" s="194"/>
      <c r="D32" s="194"/>
      <c r="E32" s="194"/>
      <c r="F32" s="194"/>
      <c r="G32" s="194"/>
      <c r="H32" s="194"/>
      <c r="I32" s="194"/>
      <c r="J32" s="194"/>
    </row>
    <row r="33" spans="1:10" x14ac:dyDescent="0.2">
      <c r="A33" s="194"/>
      <c r="B33" s="194"/>
      <c r="C33" s="194"/>
      <c r="D33" s="194"/>
      <c r="E33" s="194"/>
      <c r="F33" s="194"/>
      <c r="G33" s="194"/>
      <c r="H33" s="194"/>
      <c r="I33" s="194"/>
      <c r="J33" s="194"/>
    </row>
    <row r="34" spans="1:10" x14ac:dyDescent="0.2">
      <c r="A34" s="194"/>
      <c r="B34" s="194"/>
      <c r="C34" s="194"/>
      <c r="D34" s="194"/>
      <c r="E34" s="194"/>
      <c r="F34" s="194"/>
      <c r="G34" s="194"/>
      <c r="H34" s="194"/>
      <c r="I34" s="194"/>
      <c r="J34" s="194"/>
    </row>
    <row r="35" spans="1:10" x14ac:dyDescent="0.2">
      <c r="A35" s="194"/>
      <c r="B35" s="194"/>
      <c r="C35" s="194"/>
      <c r="D35" s="194"/>
      <c r="E35" s="194"/>
      <c r="F35" s="194"/>
      <c r="G35" s="194"/>
      <c r="H35" s="194"/>
      <c r="I35" s="194"/>
      <c r="J35" s="194"/>
    </row>
    <row r="36" spans="1:10" x14ac:dyDescent="0.2">
      <c r="A36" s="194"/>
      <c r="B36" s="194"/>
      <c r="C36" s="194"/>
      <c r="D36" s="194"/>
      <c r="E36" s="194"/>
      <c r="F36" s="194"/>
      <c r="G36" s="194"/>
      <c r="H36" s="194"/>
      <c r="I36" s="194"/>
      <c r="J36" s="194"/>
    </row>
    <row r="37" spans="1:10" x14ac:dyDescent="0.2">
      <c r="A37" s="194"/>
      <c r="B37" s="194"/>
      <c r="C37" s="194"/>
      <c r="D37" s="194"/>
      <c r="E37" s="194"/>
      <c r="F37" s="194"/>
      <c r="G37" s="194"/>
      <c r="H37" s="194"/>
      <c r="I37" s="194"/>
      <c r="J37" s="194"/>
    </row>
    <row r="38" spans="1:10" x14ac:dyDescent="0.2">
      <c r="A38" s="194"/>
      <c r="B38" s="194"/>
      <c r="C38" s="194"/>
      <c r="D38" s="194"/>
      <c r="E38" s="194"/>
      <c r="F38" s="194"/>
      <c r="G38" s="194"/>
      <c r="H38" s="194"/>
      <c r="I38" s="194"/>
      <c r="J38" s="194"/>
    </row>
    <row r="39" spans="1:10" x14ac:dyDescent="0.2">
      <c r="A39" s="194"/>
      <c r="B39" s="194"/>
      <c r="C39" s="194"/>
      <c r="D39" s="194"/>
      <c r="E39" s="194"/>
      <c r="F39" s="194"/>
      <c r="G39" s="194"/>
      <c r="H39" s="194"/>
      <c r="I39" s="194"/>
      <c r="J39" s="194"/>
    </row>
    <row r="40" spans="1:10" x14ac:dyDescent="0.2">
      <c r="A40" s="194"/>
      <c r="B40" s="194"/>
      <c r="C40" s="194"/>
      <c r="D40" s="194"/>
      <c r="E40" s="194"/>
      <c r="F40" s="194"/>
      <c r="G40" s="194"/>
      <c r="H40" s="194"/>
      <c r="I40" s="194"/>
      <c r="J40" s="194"/>
    </row>
    <row r="41" spans="1:10" x14ac:dyDescent="0.2">
      <c r="A41" s="194"/>
      <c r="B41" s="194"/>
      <c r="C41" s="194"/>
      <c r="D41" s="194"/>
      <c r="E41" s="194"/>
      <c r="F41" s="194"/>
      <c r="G41" s="194"/>
      <c r="H41" s="194"/>
      <c r="I41" s="194"/>
      <c r="J41" s="194"/>
    </row>
    <row r="42" spans="1:10" x14ac:dyDescent="0.2">
      <c r="A42" s="194"/>
      <c r="B42" s="194"/>
      <c r="C42" s="194"/>
      <c r="D42" s="194"/>
      <c r="E42" s="194"/>
      <c r="F42" s="194"/>
      <c r="G42" s="194"/>
      <c r="H42" s="194"/>
      <c r="I42" s="194"/>
      <c r="J42" s="194"/>
    </row>
    <row r="43" spans="1:10" x14ac:dyDescent="0.2">
      <c r="A43" s="194"/>
      <c r="B43" s="194"/>
      <c r="C43" s="194"/>
      <c r="D43" s="194"/>
      <c r="E43" s="194"/>
      <c r="F43" s="194"/>
      <c r="G43" s="194"/>
      <c r="H43" s="194"/>
      <c r="I43" s="194"/>
      <c r="J43" s="194"/>
    </row>
    <row r="44" spans="1:10" x14ac:dyDescent="0.2">
      <c r="A44" s="194"/>
      <c r="B44" s="194"/>
      <c r="C44" s="194"/>
      <c r="D44" s="194"/>
      <c r="E44" s="194"/>
      <c r="F44" s="194"/>
      <c r="G44" s="194"/>
      <c r="H44" s="194"/>
      <c r="I44" s="194"/>
      <c r="J44" s="194"/>
    </row>
    <row r="45" spans="1:10" x14ac:dyDescent="0.2">
      <c r="A45" s="194"/>
      <c r="B45" s="194"/>
      <c r="C45" s="194"/>
      <c r="D45" s="194"/>
      <c r="E45" s="194"/>
      <c r="F45" s="194"/>
      <c r="G45" s="194"/>
      <c r="H45" s="194"/>
      <c r="I45" s="194"/>
      <c r="J45" s="194"/>
    </row>
    <row r="46" spans="1:10" x14ac:dyDescent="0.2">
      <c r="A46" s="194"/>
      <c r="B46" s="194"/>
      <c r="C46" s="194"/>
      <c r="D46" s="194"/>
      <c r="E46" s="194"/>
      <c r="F46" s="194"/>
      <c r="G46" s="194"/>
      <c r="H46" s="194"/>
      <c r="I46" s="194"/>
      <c r="J46" s="194"/>
    </row>
    <row r="47" spans="1:10" x14ac:dyDescent="0.2">
      <c r="A47" s="194"/>
      <c r="B47" s="194"/>
      <c r="C47" s="194"/>
      <c r="D47" s="194"/>
      <c r="E47" s="194"/>
      <c r="F47" s="194"/>
      <c r="G47" s="194"/>
      <c r="H47" s="194"/>
      <c r="I47" s="194"/>
      <c r="J47" s="194"/>
    </row>
    <row r="48" spans="1:10" x14ac:dyDescent="0.2">
      <c r="A48" s="194"/>
      <c r="B48" s="194"/>
      <c r="C48" s="194"/>
      <c r="D48" s="194"/>
      <c r="E48" s="194"/>
      <c r="F48" s="194"/>
      <c r="G48" s="194"/>
      <c r="H48" s="194"/>
      <c r="I48" s="194"/>
      <c r="J48" s="194"/>
    </row>
    <row r="49" spans="1:10" x14ac:dyDescent="0.2">
      <c r="A49" s="194"/>
      <c r="B49" s="194"/>
      <c r="C49" s="194"/>
      <c r="D49" s="194"/>
      <c r="E49" s="194"/>
      <c r="F49" s="194"/>
      <c r="G49" s="194"/>
      <c r="H49" s="194"/>
      <c r="I49" s="194"/>
      <c r="J49" s="194"/>
    </row>
    <row r="50" spans="1:10" x14ac:dyDescent="0.2">
      <c r="A50" s="194"/>
      <c r="B50" s="194"/>
      <c r="C50" s="194"/>
      <c r="D50" s="194"/>
      <c r="E50" s="194"/>
      <c r="F50" s="194"/>
      <c r="G50" s="194"/>
      <c r="H50" s="194"/>
      <c r="I50" s="194"/>
      <c r="J50" s="194"/>
    </row>
    <row r="51" spans="1:10" x14ac:dyDescent="0.2">
      <c r="A51" s="194"/>
      <c r="B51" s="194"/>
      <c r="C51" s="194"/>
      <c r="D51" s="194"/>
      <c r="E51" s="194"/>
      <c r="F51" s="194"/>
      <c r="G51" s="194"/>
      <c r="H51" s="194"/>
      <c r="I51" s="194"/>
      <c r="J51" s="194"/>
    </row>
    <row r="52" spans="1:10" x14ac:dyDescent="0.2">
      <c r="A52" s="194"/>
      <c r="B52" s="194"/>
      <c r="C52" s="194"/>
      <c r="D52" s="194"/>
      <c r="E52" s="194"/>
      <c r="F52" s="194"/>
      <c r="G52" s="194"/>
      <c r="H52" s="194"/>
      <c r="I52" s="194"/>
      <c r="J52" s="194"/>
    </row>
    <row r="53" spans="1:10" x14ac:dyDescent="0.2">
      <c r="A53" s="194"/>
      <c r="B53" s="194"/>
      <c r="C53" s="194"/>
      <c r="D53" s="194"/>
      <c r="E53" s="194"/>
      <c r="F53" s="194"/>
      <c r="G53" s="194"/>
      <c r="H53" s="194"/>
      <c r="I53" s="194"/>
      <c r="J53" s="194"/>
    </row>
    <row r="54" spans="1:10" x14ac:dyDescent="0.2">
      <c r="A54" s="194"/>
      <c r="B54" s="194"/>
      <c r="C54" s="194"/>
      <c r="D54" s="194"/>
      <c r="E54" s="194"/>
      <c r="F54" s="194"/>
      <c r="G54" s="194"/>
      <c r="H54" s="194"/>
      <c r="I54" s="194"/>
      <c r="J54" s="194"/>
    </row>
    <row r="55" spans="1:10" x14ac:dyDescent="0.2">
      <c r="A55" s="194"/>
      <c r="B55" s="194"/>
      <c r="C55" s="194"/>
      <c r="D55" s="194"/>
      <c r="E55" s="194"/>
      <c r="F55" s="194"/>
      <c r="G55" s="194"/>
      <c r="H55" s="194"/>
      <c r="I55" s="194"/>
      <c r="J55" s="194"/>
    </row>
    <row r="56" spans="1:10" x14ac:dyDescent="0.2">
      <c r="A56" s="194"/>
      <c r="B56" s="194"/>
      <c r="C56" s="194"/>
      <c r="D56" s="194"/>
      <c r="E56" s="194"/>
      <c r="F56" s="194"/>
      <c r="G56" s="194"/>
      <c r="H56" s="194"/>
      <c r="I56" s="194"/>
      <c r="J56" s="194"/>
    </row>
    <row r="57" spans="1:10" x14ac:dyDescent="0.2">
      <c r="A57" s="194"/>
      <c r="B57" s="194"/>
      <c r="C57" s="194"/>
      <c r="D57" s="194"/>
      <c r="E57" s="194"/>
      <c r="F57" s="194"/>
      <c r="G57" s="194"/>
      <c r="H57" s="194"/>
      <c r="I57" s="194"/>
      <c r="J57" s="194"/>
    </row>
    <row r="58" spans="1:10" x14ac:dyDescent="0.2">
      <c r="A58" s="194"/>
      <c r="B58" s="194"/>
      <c r="C58" s="194"/>
      <c r="D58" s="194"/>
      <c r="E58" s="194"/>
      <c r="F58" s="194"/>
      <c r="G58" s="194"/>
      <c r="H58" s="194"/>
      <c r="I58" s="194"/>
      <c r="J58" s="194"/>
    </row>
    <row r="59" spans="1:10" x14ac:dyDescent="0.2">
      <c r="A59" s="194"/>
      <c r="B59" s="194"/>
      <c r="C59" s="194"/>
      <c r="D59" s="194"/>
      <c r="E59" s="194"/>
      <c r="F59" s="194"/>
      <c r="G59" s="194"/>
      <c r="H59" s="194"/>
      <c r="I59" s="194"/>
      <c r="J59" s="194"/>
    </row>
    <row r="60" spans="1:10" x14ac:dyDescent="0.2">
      <c r="A60" s="194"/>
      <c r="B60" s="194"/>
      <c r="C60" s="194"/>
      <c r="D60" s="194"/>
      <c r="E60" s="194"/>
      <c r="F60" s="194"/>
      <c r="G60" s="194"/>
      <c r="H60" s="194"/>
      <c r="I60" s="194"/>
      <c r="J60" s="194"/>
    </row>
    <row r="61" spans="1:10" x14ac:dyDescent="0.2">
      <c r="A61" s="194"/>
      <c r="B61" s="194"/>
      <c r="C61" s="194"/>
      <c r="D61" s="194"/>
      <c r="E61" s="194"/>
      <c r="F61" s="194"/>
      <c r="G61" s="194"/>
      <c r="H61" s="194"/>
      <c r="I61" s="194"/>
      <c r="J61" s="194"/>
    </row>
    <row r="62" spans="1:10" x14ac:dyDescent="0.2">
      <c r="A62" s="194"/>
      <c r="B62" s="194"/>
      <c r="C62" s="194"/>
      <c r="D62" s="194"/>
      <c r="E62" s="194"/>
      <c r="F62" s="194"/>
      <c r="G62" s="194"/>
      <c r="H62" s="194"/>
      <c r="I62" s="194"/>
      <c r="J62" s="194"/>
    </row>
    <row r="63" spans="1:10" x14ac:dyDescent="0.2">
      <c r="A63" s="194"/>
      <c r="B63" s="194"/>
      <c r="C63" s="194"/>
      <c r="D63" s="194"/>
      <c r="E63" s="194"/>
      <c r="F63" s="194"/>
      <c r="G63" s="194"/>
      <c r="H63" s="194"/>
      <c r="I63" s="194"/>
      <c r="J63" s="194"/>
    </row>
    <row r="64" spans="1:10" x14ac:dyDescent="0.2">
      <c r="A64" s="194"/>
      <c r="B64" s="194"/>
      <c r="C64" s="194"/>
      <c r="D64" s="194"/>
      <c r="E64" s="194"/>
      <c r="F64" s="194"/>
      <c r="G64" s="194"/>
      <c r="H64" s="194"/>
      <c r="I64" s="194"/>
      <c r="J64" s="194"/>
    </row>
    <row r="65" spans="1:10" x14ac:dyDescent="0.2">
      <c r="A65" s="194"/>
      <c r="B65" s="194"/>
      <c r="C65" s="194"/>
      <c r="D65" s="194"/>
      <c r="E65" s="194"/>
      <c r="F65" s="194"/>
      <c r="G65" s="194"/>
      <c r="H65" s="194"/>
      <c r="I65" s="194"/>
      <c r="J65" s="194"/>
    </row>
    <row r="66" spans="1:10" x14ac:dyDescent="0.2">
      <c r="A66" s="194"/>
      <c r="B66" s="194"/>
      <c r="C66" s="194"/>
      <c r="D66" s="194"/>
      <c r="E66" s="194"/>
      <c r="F66" s="194"/>
      <c r="G66" s="194"/>
      <c r="H66" s="194"/>
      <c r="I66" s="194"/>
      <c r="J66" s="194"/>
    </row>
    <row r="67" spans="1:10" x14ac:dyDescent="0.2">
      <c r="A67" s="194"/>
      <c r="B67" s="194"/>
      <c r="C67" s="194"/>
      <c r="D67" s="194"/>
      <c r="E67" s="194"/>
      <c r="F67" s="194"/>
      <c r="G67" s="194"/>
      <c r="H67" s="194"/>
      <c r="I67" s="194"/>
      <c r="J67" s="194"/>
    </row>
    <row r="68" spans="1:10" x14ac:dyDescent="0.2">
      <c r="A68" s="194"/>
      <c r="B68" s="194"/>
      <c r="C68" s="194"/>
      <c r="D68" s="194"/>
      <c r="E68" s="194"/>
      <c r="F68" s="194"/>
      <c r="G68" s="194"/>
      <c r="H68" s="194"/>
      <c r="I68" s="194"/>
      <c r="J68" s="194"/>
    </row>
    <row r="69" spans="1:10" x14ac:dyDescent="0.2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0" x14ac:dyDescent="0.2">
      <c r="A70" s="194"/>
      <c r="B70" s="194"/>
      <c r="C70" s="194"/>
      <c r="D70" s="194"/>
      <c r="E70" s="194"/>
      <c r="F70" s="194"/>
      <c r="G70" s="194"/>
      <c r="H70" s="194"/>
      <c r="I70" s="194"/>
      <c r="J70" s="194"/>
    </row>
    <row r="71" spans="1:10" x14ac:dyDescent="0.2">
      <c r="A71" s="194"/>
      <c r="B71" s="194"/>
      <c r="C71" s="194"/>
      <c r="D71" s="194"/>
      <c r="E71" s="194"/>
      <c r="F71" s="194"/>
      <c r="G71" s="194"/>
      <c r="H71" s="194"/>
      <c r="I71" s="194"/>
      <c r="J71" s="194"/>
    </row>
    <row r="72" spans="1:10" x14ac:dyDescent="0.2">
      <c r="A72" s="194"/>
      <c r="B72" s="194"/>
      <c r="C72" s="194"/>
      <c r="D72" s="194"/>
      <c r="E72" s="194"/>
      <c r="F72" s="194"/>
      <c r="G72" s="194"/>
      <c r="H72" s="194"/>
      <c r="I72" s="194"/>
      <c r="J72" s="194"/>
    </row>
    <row r="73" spans="1:10" x14ac:dyDescent="0.2">
      <c r="A73" s="194"/>
      <c r="B73" s="194"/>
      <c r="C73" s="194"/>
      <c r="D73" s="194"/>
      <c r="E73" s="194"/>
      <c r="F73" s="194"/>
      <c r="G73" s="194"/>
      <c r="H73" s="194"/>
      <c r="I73" s="194"/>
      <c r="J73" s="194"/>
    </row>
    <row r="74" spans="1:10" x14ac:dyDescent="0.2">
      <c r="A74" s="194"/>
      <c r="B74" s="194"/>
      <c r="C74" s="194"/>
      <c r="D74" s="194"/>
      <c r="E74" s="194"/>
      <c r="F74" s="194"/>
      <c r="G74" s="194"/>
      <c r="H74" s="194"/>
      <c r="I74" s="194"/>
      <c r="J74" s="194"/>
    </row>
    <row r="75" spans="1:10" x14ac:dyDescent="0.2">
      <c r="A75" s="194"/>
      <c r="B75" s="194"/>
      <c r="C75" s="194"/>
      <c r="D75" s="194"/>
      <c r="E75" s="194"/>
      <c r="F75" s="194"/>
      <c r="G75" s="194"/>
      <c r="H75" s="194"/>
      <c r="I75" s="194"/>
      <c r="J75" s="194"/>
    </row>
    <row r="76" spans="1:10" x14ac:dyDescent="0.2">
      <c r="A76" s="194"/>
      <c r="B76" s="194"/>
      <c r="C76" s="194"/>
      <c r="D76" s="194"/>
      <c r="E76" s="194"/>
      <c r="F76" s="194"/>
      <c r="G76" s="194"/>
      <c r="H76" s="194"/>
      <c r="I76" s="194"/>
      <c r="J76" s="194"/>
    </row>
    <row r="77" spans="1:10" x14ac:dyDescent="0.2">
      <c r="A77" s="194"/>
      <c r="B77" s="194"/>
      <c r="C77" s="194"/>
      <c r="D77" s="194"/>
      <c r="E77" s="194"/>
      <c r="F77" s="194"/>
      <c r="G77" s="194"/>
      <c r="H77" s="194"/>
      <c r="I77" s="194"/>
      <c r="J77" s="194"/>
    </row>
    <row r="78" spans="1:10" x14ac:dyDescent="0.2">
      <c r="A78" s="194"/>
      <c r="B78" s="194"/>
      <c r="C78" s="194"/>
      <c r="D78" s="194"/>
      <c r="E78" s="194"/>
      <c r="F78" s="194"/>
      <c r="G78" s="194"/>
      <c r="H78" s="194"/>
      <c r="I78" s="194"/>
      <c r="J78" s="194"/>
    </row>
    <row r="79" spans="1:10" x14ac:dyDescent="0.2">
      <c r="A79" s="194"/>
      <c r="B79" s="194"/>
      <c r="C79" s="194"/>
      <c r="D79" s="194"/>
      <c r="E79" s="194"/>
      <c r="F79" s="194"/>
      <c r="G79" s="194"/>
      <c r="H79" s="194"/>
      <c r="I79" s="194"/>
      <c r="J79" s="194"/>
    </row>
    <row r="80" spans="1:10" x14ac:dyDescent="0.2">
      <c r="A80" s="194"/>
      <c r="B80" s="194"/>
      <c r="C80" s="194"/>
      <c r="D80" s="194"/>
      <c r="E80" s="194"/>
      <c r="F80" s="194"/>
      <c r="G80" s="194"/>
      <c r="H80" s="194"/>
      <c r="I80" s="194"/>
      <c r="J80" s="194"/>
    </row>
    <row r="81" spans="1:10" x14ac:dyDescent="0.2">
      <c r="A81" s="194"/>
      <c r="B81" s="194"/>
      <c r="C81" s="194"/>
      <c r="D81" s="194"/>
      <c r="E81" s="194"/>
      <c r="F81" s="194"/>
      <c r="G81" s="194"/>
      <c r="H81" s="194"/>
      <c r="I81" s="194"/>
      <c r="J81" s="194"/>
    </row>
    <row r="82" spans="1:10" x14ac:dyDescent="0.2">
      <c r="A82" s="194"/>
      <c r="B82" s="194"/>
      <c r="C82" s="194"/>
      <c r="D82" s="194"/>
      <c r="E82" s="194"/>
      <c r="F82" s="194"/>
      <c r="G82" s="194"/>
      <c r="H82" s="194"/>
      <c r="I82" s="194"/>
      <c r="J82" s="194"/>
    </row>
    <row r="83" spans="1:10" x14ac:dyDescent="0.2">
      <c r="A83" s="194"/>
      <c r="B83" s="194"/>
      <c r="C83" s="194"/>
      <c r="D83" s="194"/>
      <c r="E83" s="194"/>
      <c r="F83" s="194"/>
      <c r="G83" s="194"/>
      <c r="H83" s="194"/>
      <c r="I83" s="194"/>
      <c r="J83" s="194"/>
    </row>
    <row r="84" spans="1:10" x14ac:dyDescent="0.2">
      <c r="A84" s="194"/>
      <c r="B84" s="194"/>
      <c r="C84" s="194"/>
      <c r="D84" s="194"/>
      <c r="E84" s="194"/>
      <c r="F84" s="194"/>
      <c r="G84" s="194"/>
      <c r="H84" s="194"/>
      <c r="I84" s="194"/>
      <c r="J84" s="194"/>
    </row>
    <row r="85" spans="1:10" x14ac:dyDescent="0.2">
      <c r="A85" s="194"/>
      <c r="B85" s="194"/>
      <c r="C85" s="194"/>
      <c r="D85" s="194"/>
      <c r="E85" s="194"/>
      <c r="F85" s="194"/>
      <c r="G85" s="194"/>
      <c r="H85" s="194"/>
      <c r="I85" s="194"/>
      <c r="J85" s="194"/>
    </row>
    <row r="86" spans="1:10" x14ac:dyDescent="0.2">
      <c r="A86" s="194"/>
      <c r="B86" s="194"/>
      <c r="C86" s="194"/>
      <c r="D86" s="194"/>
      <c r="E86" s="194"/>
      <c r="F86" s="194"/>
      <c r="G86" s="194"/>
      <c r="H86" s="194"/>
      <c r="I86" s="194"/>
      <c r="J86" s="194"/>
    </row>
    <row r="87" spans="1:10" x14ac:dyDescent="0.2">
      <c r="A87" s="194"/>
      <c r="B87" s="194"/>
      <c r="C87" s="194"/>
      <c r="D87" s="194"/>
      <c r="E87" s="194"/>
      <c r="F87" s="194"/>
      <c r="G87" s="194"/>
      <c r="H87" s="194"/>
      <c r="I87" s="194"/>
      <c r="J87" s="194"/>
    </row>
    <row r="88" spans="1:10" x14ac:dyDescent="0.2">
      <c r="A88" s="194"/>
      <c r="B88" s="194"/>
      <c r="C88" s="194"/>
      <c r="D88" s="194"/>
      <c r="E88" s="194"/>
      <c r="F88" s="194"/>
      <c r="G88" s="194"/>
      <c r="H88" s="194"/>
      <c r="I88" s="194"/>
      <c r="J88" s="194"/>
    </row>
    <row r="89" spans="1:10" x14ac:dyDescent="0.2">
      <c r="A89" s="194"/>
      <c r="B89" s="194"/>
      <c r="C89" s="194"/>
      <c r="D89" s="194"/>
      <c r="E89" s="194"/>
      <c r="F89" s="194"/>
      <c r="G89" s="194"/>
      <c r="H89" s="194"/>
      <c r="I89" s="194"/>
      <c r="J89" s="194"/>
    </row>
    <row r="90" spans="1:10" x14ac:dyDescent="0.2">
      <c r="A90" s="194"/>
      <c r="B90" s="194"/>
      <c r="C90" s="194"/>
      <c r="D90" s="194"/>
      <c r="E90" s="194"/>
      <c r="F90" s="194"/>
      <c r="G90" s="194"/>
      <c r="H90" s="194"/>
      <c r="I90" s="194"/>
      <c r="J90" s="194"/>
    </row>
    <row r="91" spans="1:10" x14ac:dyDescent="0.2">
      <c r="A91" s="194"/>
      <c r="B91" s="194"/>
      <c r="C91" s="194"/>
      <c r="D91" s="194"/>
      <c r="E91" s="194"/>
      <c r="F91" s="194"/>
      <c r="G91" s="194"/>
      <c r="H91" s="194"/>
      <c r="I91" s="194"/>
      <c r="J91" s="194"/>
    </row>
    <row r="92" spans="1:10" x14ac:dyDescent="0.2">
      <c r="A92" s="194"/>
      <c r="B92" s="194"/>
      <c r="C92" s="194"/>
      <c r="D92" s="194"/>
      <c r="E92" s="194"/>
      <c r="F92" s="194"/>
      <c r="G92" s="194"/>
      <c r="H92" s="194"/>
      <c r="I92" s="194"/>
      <c r="J92" s="194"/>
    </row>
    <row r="93" spans="1:10" x14ac:dyDescent="0.2">
      <c r="A93" s="194"/>
      <c r="B93" s="194"/>
      <c r="C93" s="194"/>
      <c r="D93" s="194"/>
      <c r="E93" s="194"/>
      <c r="F93" s="194"/>
      <c r="G93" s="194"/>
      <c r="H93" s="194"/>
      <c r="I93" s="194"/>
      <c r="J93" s="194"/>
    </row>
    <row r="94" spans="1:10" x14ac:dyDescent="0.2">
      <c r="A94" s="194"/>
      <c r="B94" s="194"/>
      <c r="C94" s="194"/>
      <c r="D94" s="194"/>
      <c r="E94" s="194"/>
      <c r="F94" s="194"/>
      <c r="G94" s="194"/>
      <c r="H94" s="194"/>
      <c r="I94" s="194"/>
      <c r="J94" s="194"/>
    </row>
    <row r="95" spans="1:10" x14ac:dyDescent="0.2">
      <c r="A95" s="194"/>
      <c r="B95" s="194"/>
      <c r="C95" s="194"/>
      <c r="D95" s="194"/>
      <c r="E95" s="194"/>
      <c r="F95" s="194"/>
      <c r="G95" s="194"/>
      <c r="H95" s="194"/>
      <c r="I95" s="194"/>
      <c r="J95" s="194"/>
    </row>
    <row r="96" spans="1:10" x14ac:dyDescent="0.2">
      <c r="A96" s="194"/>
      <c r="B96" s="194"/>
      <c r="C96" s="194"/>
      <c r="D96" s="194"/>
      <c r="E96" s="194"/>
      <c r="F96" s="194"/>
      <c r="G96" s="194"/>
      <c r="H96" s="194"/>
      <c r="I96" s="194"/>
      <c r="J96" s="194"/>
    </row>
    <row r="97" spans="1:10" x14ac:dyDescent="0.2">
      <c r="A97" s="194"/>
      <c r="B97" s="194"/>
      <c r="C97" s="194"/>
      <c r="D97" s="194"/>
      <c r="E97" s="194"/>
      <c r="F97" s="194"/>
      <c r="G97" s="194"/>
      <c r="H97" s="194"/>
      <c r="I97" s="194"/>
      <c r="J97" s="194"/>
    </row>
    <row r="98" spans="1:10" x14ac:dyDescent="0.2">
      <c r="A98" s="194"/>
      <c r="B98" s="194"/>
      <c r="C98" s="194"/>
      <c r="D98" s="194"/>
      <c r="E98" s="194"/>
      <c r="F98" s="194"/>
      <c r="G98" s="194"/>
      <c r="H98" s="194"/>
      <c r="I98" s="194"/>
      <c r="J98" s="194"/>
    </row>
    <row r="99" spans="1:10" x14ac:dyDescent="0.2">
      <c r="A99" s="194"/>
      <c r="B99" s="194"/>
      <c r="C99" s="194"/>
      <c r="D99" s="194"/>
      <c r="E99" s="194"/>
      <c r="F99" s="194"/>
      <c r="G99" s="194"/>
      <c r="H99" s="194"/>
      <c r="I99" s="194"/>
      <c r="J99" s="194"/>
    </row>
    <row r="100" spans="1:10" x14ac:dyDescent="0.2">
      <c r="A100" s="194"/>
      <c r="B100" s="194"/>
      <c r="C100" s="194"/>
      <c r="D100" s="194"/>
      <c r="E100" s="194"/>
      <c r="F100" s="194"/>
      <c r="G100" s="194"/>
      <c r="H100" s="194"/>
      <c r="I100" s="194"/>
      <c r="J100" s="194"/>
    </row>
    <row r="101" spans="1:10" x14ac:dyDescent="0.2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</row>
    <row r="102" spans="1:10" x14ac:dyDescent="0.2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</row>
    <row r="103" spans="1:10" x14ac:dyDescent="0.2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</row>
    <row r="104" spans="1:10" x14ac:dyDescent="0.2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</row>
    <row r="105" spans="1:10" x14ac:dyDescent="0.2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</row>
    <row r="106" spans="1:10" x14ac:dyDescent="0.2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</row>
    <row r="107" spans="1:10" x14ac:dyDescent="0.2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</row>
    <row r="108" spans="1:10" x14ac:dyDescent="0.2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</row>
    <row r="109" spans="1:10" x14ac:dyDescent="0.2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</row>
    <row r="110" spans="1:10" x14ac:dyDescent="0.2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</row>
    <row r="111" spans="1:10" x14ac:dyDescent="0.2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</row>
    <row r="112" spans="1:10" x14ac:dyDescent="0.2">
      <c r="A112" s="194"/>
      <c r="B112" s="194"/>
      <c r="C112" s="194"/>
      <c r="D112" s="194"/>
      <c r="E112" s="194"/>
      <c r="F112" s="194"/>
      <c r="G112" s="194"/>
      <c r="H112" s="194"/>
      <c r="I112" s="194"/>
      <c r="J112" s="194"/>
    </row>
    <row r="113" spans="1:10" x14ac:dyDescent="0.2">
      <c r="A113" s="194"/>
      <c r="B113" s="194"/>
      <c r="C113" s="194"/>
      <c r="D113" s="194"/>
      <c r="E113" s="194"/>
      <c r="F113" s="194"/>
      <c r="G113" s="194"/>
      <c r="H113" s="194"/>
      <c r="I113" s="194"/>
      <c r="J113" s="194"/>
    </row>
    <row r="114" spans="1:10" x14ac:dyDescent="0.2">
      <c r="A114" s="194"/>
      <c r="B114" s="194"/>
      <c r="C114" s="194"/>
      <c r="D114" s="194"/>
      <c r="E114" s="194"/>
      <c r="F114" s="194"/>
      <c r="G114" s="194"/>
      <c r="H114" s="194"/>
      <c r="I114" s="194"/>
      <c r="J114" s="194"/>
    </row>
    <row r="115" spans="1:10" x14ac:dyDescent="0.2">
      <c r="A115" s="194"/>
      <c r="B115" s="194"/>
      <c r="C115" s="194"/>
      <c r="D115" s="194"/>
      <c r="E115" s="194"/>
      <c r="F115" s="194"/>
      <c r="G115" s="194"/>
      <c r="H115" s="194"/>
      <c r="I115" s="194"/>
      <c r="J115" s="194"/>
    </row>
    <row r="116" spans="1:10" x14ac:dyDescent="0.2">
      <c r="A116" s="194"/>
      <c r="B116" s="194"/>
      <c r="C116" s="194"/>
      <c r="D116" s="194"/>
      <c r="E116" s="194"/>
      <c r="F116" s="194"/>
      <c r="G116" s="194"/>
      <c r="H116" s="194"/>
      <c r="I116" s="194"/>
      <c r="J116" s="194"/>
    </row>
    <row r="117" spans="1:10" x14ac:dyDescent="0.2">
      <c r="A117" s="194"/>
      <c r="B117" s="194"/>
      <c r="C117" s="194"/>
      <c r="D117" s="194"/>
      <c r="E117" s="194"/>
      <c r="F117" s="194"/>
      <c r="G117" s="194"/>
      <c r="H117" s="194"/>
      <c r="I117" s="194"/>
      <c r="J117" s="194"/>
    </row>
    <row r="118" spans="1:10" x14ac:dyDescent="0.2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</row>
    <row r="119" spans="1:10" x14ac:dyDescent="0.2">
      <c r="A119" s="194"/>
      <c r="B119" s="194"/>
      <c r="C119" s="194"/>
      <c r="D119" s="194"/>
      <c r="E119" s="194"/>
      <c r="F119" s="194"/>
      <c r="G119" s="194"/>
      <c r="H119" s="194"/>
      <c r="I119" s="194"/>
      <c r="J119" s="194"/>
    </row>
    <row r="120" spans="1:10" x14ac:dyDescent="0.2">
      <c r="A120" s="194"/>
      <c r="B120" s="194"/>
      <c r="C120" s="194"/>
      <c r="D120" s="194"/>
      <c r="E120" s="194"/>
      <c r="F120" s="194"/>
      <c r="G120" s="194"/>
      <c r="H120" s="194"/>
      <c r="I120" s="194"/>
      <c r="J120" s="194"/>
    </row>
    <row r="121" spans="1:10" x14ac:dyDescent="0.2">
      <c r="A121" s="194"/>
      <c r="B121" s="194"/>
      <c r="C121" s="194"/>
      <c r="D121" s="194"/>
      <c r="E121" s="194"/>
      <c r="F121" s="194"/>
      <c r="G121" s="194"/>
      <c r="H121" s="194"/>
      <c r="I121" s="194"/>
      <c r="J121" s="194"/>
    </row>
    <row r="122" spans="1:10" x14ac:dyDescent="0.2">
      <c r="A122" s="194"/>
      <c r="B122" s="194"/>
      <c r="C122" s="194"/>
      <c r="D122" s="194"/>
      <c r="E122" s="194"/>
      <c r="F122" s="194"/>
      <c r="G122" s="194"/>
      <c r="H122" s="194"/>
      <c r="I122" s="194"/>
      <c r="J122" s="194"/>
    </row>
    <row r="123" spans="1:10" x14ac:dyDescent="0.2">
      <c r="A123" s="194"/>
      <c r="B123" s="194"/>
      <c r="C123" s="194"/>
      <c r="D123" s="194"/>
      <c r="E123" s="194"/>
      <c r="F123" s="194"/>
      <c r="G123" s="194"/>
      <c r="H123" s="194"/>
      <c r="I123" s="194"/>
      <c r="J123" s="194"/>
    </row>
    <row r="124" spans="1:10" x14ac:dyDescent="0.2">
      <c r="A124" s="194"/>
      <c r="B124" s="194"/>
      <c r="C124" s="194"/>
      <c r="D124" s="194"/>
      <c r="E124" s="194"/>
      <c r="F124" s="194"/>
      <c r="G124" s="194"/>
      <c r="H124" s="194"/>
      <c r="I124" s="194"/>
      <c r="J124" s="194"/>
    </row>
    <row r="125" spans="1:10" x14ac:dyDescent="0.2">
      <c r="A125" s="194"/>
      <c r="B125" s="194"/>
      <c r="C125" s="194"/>
      <c r="D125" s="194"/>
      <c r="E125" s="194"/>
      <c r="F125" s="194"/>
      <c r="G125" s="194"/>
      <c r="H125" s="194"/>
      <c r="I125" s="194"/>
      <c r="J125" s="194"/>
    </row>
    <row r="126" spans="1:10" x14ac:dyDescent="0.2">
      <c r="A126" s="194"/>
      <c r="B126" s="194"/>
      <c r="C126" s="194"/>
      <c r="D126" s="194"/>
      <c r="E126" s="194"/>
      <c r="F126" s="194"/>
      <c r="G126" s="194"/>
      <c r="H126" s="194"/>
      <c r="I126" s="194"/>
      <c r="J126" s="194"/>
    </row>
    <row r="127" spans="1:10" x14ac:dyDescent="0.2">
      <c r="A127" s="194"/>
      <c r="B127" s="194"/>
      <c r="C127" s="194"/>
      <c r="D127" s="194"/>
      <c r="E127" s="194"/>
      <c r="F127" s="194"/>
      <c r="G127" s="194"/>
      <c r="H127" s="194"/>
      <c r="I127" s="194"/>
      <c r="J127" s="194"/>
    </row>
    <row r="128" spans="1:10" x14ac:dyDescent="0.2">
      <c r="A128" s="194"/>
      <c r="B128" s="194"/>
      <c r="C128" s="194"/>
      <c r="D128" s="194"/>
      <c r="E128" s="194"/>
      <c r="F128" s="194"/>
      <c r="G128" s="194"/>
      <c r="H128" s="194"/>
      <c r="I128" s="194"/>
      <c r="J128" s="194"/>
    </row>
    <row r="129" spans="1:10" x14ac:dyDescent="0.2">
      <c r="A129" s="194"/>
      <c r="B129" s="194"/>
      <c r="C129" s="194"/>
      <c r="D129" s="194"/>
      <c r="E129" s="194"/>
      <c r="F129" s="194"/>
      <c r="G129" s="194"/>
      <c r="H129" s="194"/>
      <c r="I129" s="194"/>
      <c r="J129" s="194"/>
    </row>
    <row r="130" spans="1:10" x14ac:dyDescent="0.2">
      <c r="A130" s="194"/>
      <c r="B130" s="194"/>
      <c r="C130" s="194"/>
      <c r="D130" s="194"/>
      <c r="E130" s="194"/>
      <c r="F130" s="194"/>
      <c r="G130" s="194"/>
      <c r="H130" s="194"/>
      <c r="I130" s="194"/>
      <c r="J130" s="194"/>
    </row>
    <row r="131" spans="1:10" x14ac:dyDescent="0.2">
      <c r="A131" s="194"/>
      <c r="B131" s="194"/>
      <c r="C131" s="194"/>
      <c r="D131" s="194"/>
      <c r="E131" s="194"/>
      <c r="F131" s="194"/>
      <c r="G131" s="194"/>
      <c r="H131" s="194"/>
      <c r="I131" s="194"/>
      <c r="J131" s="194"/>
    </row>
    <row r="132" spans="1:10" x14ac:dyDescent="0.2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</row>
    <row r="133" spans="1:10" x14ac:dyDescent="0.2">
      <c r="A133" s="194"/>
      <c r="B133" s="194"/>
      <c r="C133" s="194"/>
      <c r="D133" s="194"/>
      <c r="E133" s="194"/>
      <c r="F133" s="194"/>
      <c r="G133" s="194"/>
      <c r="H133" s="194"/>
      <c r="I133" s="194"/>
      <c r="J133" s="194"/>
    </row>
    <row r="134" spans="1:10" x14ac:dyDescent="0.2">
      <c r="A134" s="194"/>
      <c r="B134" s="194"/>
      <c r="C134" s="194"/>
      <c r="D134" s="194"/>
      <c r="E134" s="194"/>
      <c r="F134" s="194"/>
      <c r="G134" s="194"/>
      <c r="H134" s="194"/>
      <c r="I134" s="194"/>
      <c r="J134" s="194"/>
    </row>
    <row r="135" spans="1:10" x14ac:dyDescent="0.2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0" x14ac:dyDescent="0.2">
      <c r="A136" s="194"/>
      <c r="B136" s="194"/>
      <c r="C136" s="194"/>
      <c r="D136" s="194"/>
      <c r="E136" s="194"/>
      <c r="F136" s="194"/>
      <c r="G136" s="194"/>
      <c r="H136" s="194"/>
      <c r="I136" s="194"/>
      <c r="J136" s="194"/>
    </row>
  </sheetData>
  <mergeCells count="9">
    <mergeCell ref="A1:J1"/>
    <mergeCell ref="D26:D29"/>
    <mergeCell ref="E26:J29"/>
    <mergeCell ref="A4:J5"/>
    <mergeCell ref="E12:J19"/>
    <mergeCell ref="E20:J20"/>
    <mergeCell ref="E21:J23"/>
    <mergeCell ref="E24:J25"/>
    <mergeCell ref="A2:J2"/>
  </mergeCells>
  <conditionalFormatting sqref="C23:C29">
    <cfRule type="cellIs" dxfId="4" priority="4" stopIfTrue="1" operator="equal">
      <formula>"OK"</formula>
    </cfRule>
    <cfRule type="cellIs" dxfId="3" priority="5" stopIfTrue="1" operator="equal">
      <formula>"FORA DO LIMITE"</formula>
    </cfRule>
  </conditionalFormatting>
  <conditionalFormatting sqref="D25">
    <cfRule type="cellIs" dxfId="2" priority="1" stopIfTrue="1" operator="equal">
      <formula>"OK"</formula>
    </cfRule>
    <cfRule type="cellIs" dxfId="1" priority="2" stopIfTrue="1" operator="equal">
      <formula>"FORA DA FAIXA"</formula>
    </cfRule>
    <cfRule type="cellIs" dxfId="0" priority="3" stopIfTrue="1" operator="equal">
      <formula>"VERIFICAR ITENS"</formula>
    </cfRule>
  </conditionalFormatting>
  <pageMargins left="0.70866141732283472" right="0.70866141732283472" top="1.1811023622047245" bottom="0.98425196850393704" header="0.39370078740157483" footer="0.39370078740157483"/>
  <pageSetup paperSize="9" scale="70" fitToWidth="0" orientation="portrait" r:id="rId1"/>
  <headerFooter alignWithMargins="0">
    <oddHeader xml:space="preserve">&amp;C&amp;"Arial,Negrito itálico"&amp;14PROJETO ESGOTAMENTO SANITÁRIO
</oddHead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9</vt:i4>
      </vt:variant>
    </vt:vector>
  </HeadingPairs>
  <TitlesOfParts>
    <vt:vector size="15" baseType="lpstr">
      <vt:lpstr>CRONOGRAMA</vt:lpstr>
      <vt:lpstr>FORNECEDORES</vt:lpstr>
      <vt:lpstr>RESUMO</vt:lpstr>
      <vt:lpstr>I - SERVIÇOS INICIAIS</vt:lpstr>
      <vt:lpstr>II - REDE COLETORA</vt:lpstr>
      <vt:lpstr>BDI</vt:lpstr>
      <vt:lpstr>BDI!Area_de_impressao</vt:lpstr>
      <vt:lpstr>CRONOGRAMA!Area_de_impressao</vt:lpstr>
      <vt:lpstr>FORNECEDORES!Area_de_impressao</vt:lpstr>
      <vt:lpstr>'I - SERVIÇOS INICIAIS'!Area_de_impressao</vt:lpstr>
      <vt:lpstr>'II - REDE COLETORA'!Area_de_impressao</vt:lpstr>
      <vt:lpstr>RESUMO!Area_de_impressao</vt:lpstr>
      <vt:lpstr>'II - REDE COLETORA'!PASCIM</vt:lpstr>
      <vt:lpstr>'I - SERVIÇOS INICIAIS'!Titulos_de_impressao</vt:lpstr>
      <vt:lpstr>'II - REDE COLETORA'!Titulos_de_impressao</vt:lpstr>
    </vt:vector>
  </TitlesOfParts>
  <Company>MSFNRS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SFCT</dc:creator>
  <cp:lastModifiedBy>Rosangela</cp:lastModifiedBy>
  <cp:lastPrinted>2016-09-29T13:56:27Z</cp:lastPrinted>
  <dcterms:created xsi:type="dcterms:W3CDTF">2001-06-11T13:14:40Z</dcterms:created>
  <dcterms:modified xsi:type="dcterms:W3CDTF">2016-09-29T13:56:40Z</dcterms:modified>
</cp:coreProperties>
</file>